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3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4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5.xml" ContentType="application/vnd.openxmlformats-officedocument.drawing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drawings/drawing6.xml" ContentType="application/vnd.openxmlformats-officedocument.drawing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drawings/drawing7.xml" ContentType="application/vnd.openxmlformats-officedocument.drawing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drawings/drawing8.xml" ContentType="application/vnd.openxmlformats-officedocument.drawing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drawings/drawing9.xml" ContentType="application/vnd.openxmlformats-officedocument.drawing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drawings/drawing10.xml" ContentType="application/vnd.openxmlformats-officedocument.drawing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charts/chart19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drawings/drawing11.xml" ContentType="application/vnd.openxmlformats-officedocument.drawing+xml"/>
  <Override PartName="/xl/charts/chart20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drawings/drawing12.xml" ContentType="application/vnd.openxmlformats-officedocument.drawing+xml"/>
  <Override PartName="/xl/charts/chart21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drawings/drawing13.xml" ContentType="application/vnd.openxmlformats-officedocument.drawing+xml"/>
  <Override PartName="/xl/charts/chart22.xml" ContentType="application/vnd.openxmlformats-officedocument.drawingml.chart+xml"/>
  <Override PartName="/xl/charts/style22.xml" ContentType="application/vnd.ms-office.chartstyle+xml"/>
  <Override PartName="/xl/charts/colors22.xml" ContentType="application/vnd.ms-office.chartcolorstyle+xml"/>
  <Override PartName="/xl/drawings/drawing14.xml" ContentType="application/vnd.openxmlformats-officedocument.drawing+xml"/>
  <Override PartName="/xl/charts/chart23.xml" ContentType="application/vnd.openxmlformats-officedocument.drawingml.chart+xml"/>
  <Override PartName="/xl/charts/style23.xml" ContentType="application/vnd.ms-office.chartstyle+xml"/>
  <Override PartName="/xl/charts/colors2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/>
  <mc:AlternateContent xmlns:mc="http://schemas.openxmlformats.org/markup-compatibility/2006">
    <mc:Choice Requires="x15">
      <x15ac:absPath xmlns:x15ac="http://schemas.microsoft.com/office/spreadsheetml/2010/11/ac" url="C:\Users\daniel.wustenberg\Box Sync\CCRO\Partner Relations\Insights\Compendium\Compendium 2021\Analysis\Organization\"/>
    </mc:Choice>
  </mc:AlternateContent>
  <xr:revisionPtr revIDLastSave="0" documentId="13_ncr:1_{5DC4EFFD-4E7C-46ED-A5BB-BF5DCFC039C5}" xr6:coauthVersionLast="47" xr6:coauthVersionMax="47" xr10:uidLastSave="{00000000-0000-0000-0000-000000000000}"/>
  <bookViews>
    <workbookView xWindow="-96" yWindow="-96" windowWidth="30912" windowHeight="16872" firstSheet="1" activeTab="3" xr2:uid="{00000000-000D-0000-FFFF-FFFF00000000}"/>
  </bookViews>
  <sheets>
    <sheet name="1. Budget" sheetId="12" r:id="rId1"/>
    <sheet name="Budget figure" sheetId="94" r:id="rId2"/>
    <sheet name="Budget individual changes" sheetId="100" r:id="rId3"/>
    <sheet name="Budget over GDP &amp; Capita" sheetId="96" r:id="rId4"/>
    <sheet name="2. Income Sources" sheetId="14" r:id="rId5"/>
    <sheet name="Income Sources table" sheetId="90" r:id="rId6"/>
    <sheet name="Total Budget Sources" sheetId="98" r:id="rId7"/>
    <sheet name="3. Charging mechanism" sheetId="88" r:id="rId8"/>
    <sheet name="4. Staff" sheetId="32" r:id="rId9"/>
    <sheet name="Staff - perm &amp; subc" sheetId="93" r:id="rId10"/>
    <sheet name="Figure 2.5" sheetId="102" r:id="rId11"/>
    <sheet name="Figure 2.7" sheetId="103" r:id="rId12"/>
    <sheet name="Staff Figure" sheetId="91" r:id="rId13"/>
    <sheet name="5. Staff by Function" sheetId="16" r:id="rId14"/>
    <sheet name="Staff Function figure" sheetId="95" r:id="rId15"/>
    <sheet name="6. EC Project Involvement" sheetId="35" r:id="rId16"/>
    <sheet name="7. EC Projects" sheetId="80" r:id="rId17"/>
    <sheet name="EOSC services" sheetId="101" r:id="rId18"/>
    <sheet name="EC project participations #" sheetId="99" r:id="rId19"/>
    <sheet name="Sheet1" sheetId="105" r:id="rId20"/>
    <sheet name="Organization" sheetId="104" r:id="rId21"/>
  </sheets>
  <definedNames>
    <definedName name="_xlnm._FilterDatabase" localSheetId="0" hidden="1">'1. Budget'!$A$13:$AC$13</definedName>
    <definedName name="_xlnm._FilterDatabase" localSheetId="4" hidden="1">'2. Income Sources'!$A$103:$AY$103</definedName>
    <definedName name="_xlnm._FilterDatabase" localSheetId="7" hidden="1">'3. Charging mechanism'!$A$2:$I$2</definedName>
    <definedName name="_xlnm._FilterDatabase" localSheetId="8" hidden="1">'4. Staff'!$A$17:$BO$62</definedName>
    <definedName name="_xlnm._FilterDatabase" localSheetId="13" hidden="1">'5. Staff by Function'!$T$4:$AZ$4</definedName>
    <definedName name="_xlnm._FilterDatabase" localSheetId="15" hidden="1">'6. EC Project Involvement'!$A$6:$AE$6</definedName>
    <definedName name="_xlnm._FilterDatabase" localSheetId="16" hidden="1">'7. EC Projects'!$A$5:$AO$5</definedName>
    <definedName name="_xlnm._FilterDatabase" localSheetId="1" hidden="1">'Budget figure'!$A$2:$N$46</definedName>
    <definedName name="_xlnm._FilterDatabase" localSheetId="2" hidden="1">'Budget individual changes'!$A$2:$AC$49</definedName>
    <definedName name="_xlnm._FilterDatabase" localSheetId="3" hidden="1">'Budget over GDP &amp; Capita'!$B$1:$O$1</definedName>
    <definedName name="_xlnm._FilterDatabase" localSheetId="18" hidden="1">'EC project participations #'!$I$55:$M$55</definedName>
    <definedName name="_xlnm._FilterDatabase" localSheetId="10" hidden="1">'Figure 2.5'!$A$17:$BP$62</definedName>
    <definedName name="_xlnm._FilterDatabase" localSheetId="11" hidden="1">'Figure 2.7'!$A$4:$BB$4</definedName>
    <definedName name="_xlnm._FilterDatabase" localSheetId="5" hidden="1">'Income Sources table'!$A$6:$BH$51</definedName>
    <definedName name="_xlnm._FilterDatabase" localSheetId="20" hidden="1">Organization!$B$4:$J$48</definedName>
    <definedName name="_xlnm._FilterDatabase" localSheetId="19" hidden="1">Sheet1!$A$1:$Z$1</definedName>
    <definedName name="_xlnm._FilterDatabase" localSheetId="9" hidden="1">'Staff - perm &amp; subc'!$B$2:$V$42</definedName>
    <definedName name="_xlnm._FilterDatabase" localSheetId="12" hidden="1">'Staff Figure'!$A$3:$AF$253</definedName>
    <definedName name="_xlnm._FilterDatabase" localSheetId="14" hidden="1">'Staff Function figure'!$A$4:$BJ$4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L43" i="93" l="1"/>
  <c r="L49" i="93"/>
  <c r="M43" i="93"/>
  <c r="H44" i="93"/>
  <c r="K43" i="93"/>
  <c r="K49" i="93" s="1"/>
  <c r="G44" i="93"/>
  <c r="G49" i="93"/>
  <c r="L7" i="93"/>
  <c r="L21" i="93"/>
  <c r="L35" i="93"/>
  <c r="L29" i="93"/>
  <c r="L12" i="93"/>
  <c r="L16" i="93"/>
  <c r="L15" i="93"/>
  <c r="L36" i="93"/>
  <c r="L17" i="93"/>
  <c r="L25" i="93"/>
  <c r="L3" i="93"/>
  <c r="L5" i="93"/>
  <c r="L26" i="93"/>
  <c r="L37" i="93"/>
  <c r="L40" i="93"/>
  <c r="L9" i="93"/>
  <c r="L32" i="93"/>
  <c r="L33" i="93"/>
  <c r="L11" i="93"/>
  <c r="L30" i="93"/>
  <c r="L13" i="93"/>
  <c r="L34" i="93"/>
  <c r="L23" i="93"/>
  <c r="L28" i="93"/>
  <c r="L24" i="93"/>
  <c r="L6" i="93"/>
  <c r="L39" i="93"/>
  <c r="L42" i="93"/>
  <c r="L4" i="93"/>
  <c r="L14" i="93"/>
  <c r="L20" i="93"/>
  <c r="L19" i="93"/>
  <c r="L31" i="93"/>
  <c r="L22" i="93"/>
  <c r="L18" i="93"/>
  <c r="L8" i="93"/>
  <c r="K7" i="93"/>
  <c r="K21" i="93"/>
  <c r="K35" i="93"/>
  <c r="K29" i="93"/>
  <c r="K12" i="93"/>
  <c r="K16" i="93"/>
  <c r="K15" i="93"/>
  <c r="K36" i="93"/>
  <c r="K17" i="93"/>
  <c r="K25" i="93"/>
  <c r="K3" i="93"/>
  <c r="K5" i="93"/>
  <c r="K26" i="93"/>
  <c r="K37" i="93"/>
  <c r="K40" i="93"/>
  <c r="K9" i="93"/>
  <c r="K32" i="93"/>
  <c r="K33" i="93"/>
  <c r="K11" i="93"/>
  <c r="K30" i="93"/>
  <c r="K13" i="93"/>
  <c r="K34" i="93"/>
  <c r="K23" i="93"/>
  <c r="K28" i="93"/>
  <c r="K24" i="93"/>
  <c r="K6" i="93"/>
  <c r="K39" i="93"/>
  <c r="K42" i="93"/>
  <c r="K14" i="93"/>
  <c r="K20" i="93"/>
  <c r="K19" i="93"/>
  <c r="K31" i="93"/>
  <c r="K22" i="93"/>
  <c r="K18" i="93"/>
  <c r="K8" i="93"/>
  <c r="H55" i="93"/>
  <c r="H56" i="93"/>
  <c r="H57" i="93"/>
  <c r="H58" i="93"/>
  <c r="H59" i="93"/>
  <c r="H60" i="93"/>
  <c r="H61" i="93"/>
  <c r="H62" i="93"/>
  <c r="H63" i="93"/>
  <c r="H64" i="93"/>
  <c r="H65" i="93"/>
  <c r="H66" i="93"/>
  <c r="H67" i="93"/>
  <c r="H68" i="93"/>
  <c r="H69" i="93"/>
  <c r="H70" i="93"/>
  <c r="H71" i="93"/>
  <c r="H72" i="93"/>
  <c r="H73" i="93"/>
  <c r="H74" i="93"/>
  <c r="H75" i="93"/>
  <c r="H76" i="93"/>
  <c r="H77" i="93"/>
  <c r="H78" i="93"/>
  <c r="H79" i="93"/>
  <c r="H80" i="93"/>
  <c r="H81" i="93"/>
  <c r="H82" i="93"/>
  <c r="H83" i="93"/>
  <c r="H84" i="93"/>
  <c r="H85" i="93"/>
  <c r="H86" i="93"/>
  <c r="H87" i="93"/>
  <c r="H88" i="93"/>
  <c r="H89" i="93"/>
  <c r="H90" i="93"/>
  <c r="H91" i="93"/>
  <c r="H92" i="93"/>
  <c r="H93" i="93"/>
  <c r="G55" i="93"/>
  <c r="G56" i="93"/>
  <c r="G57" i="93"/>
  <c r="G58" i="93"/>
  <c r="G59" i="93"/>
  <c r="G60" i="93"/>
  <c r="G61" i="93"/>
  <c r="G62" i="93"/>
  <c r="G63" i="93"/>
  <c r="G64" i="93"/>
  <c r="G65" i="93"/>
  <c r="G66" i="93"/>
  <c r="G67" i="93"/>
  <c r="G68" i="93"/>
  <c r="G69" i="93"/>
  <c r="G70" i="93"/>
  <c r="G71" i="93"/>
  <c r="G72" i="93"/>
  <c r="G73" i="93"/>
  <c r="G74" i="93"/>
  <c r="G75" i="93"/>
  <c r="G76" i="93"/>
  <c r="G77" i="93"/>
  <c r="G78" i="93"/>
  <c r="G79" i="93"/>
  <c r="G80" i="93"/>
  <c r="G81" i="93"/>
  <c r="G82" i="93"/>
  <c r="G83" i="93"/>
  <c r="G84" i="93"/>
  <c r="G85" i="93"/>
  <c r="G86" i="93"/>
  <c r="G87" i="93"/>
  <c r="G88" i="93"/>
  <c r="G89" i="93"/>
  <c r="G90" i="93"/>
  <c r="G91" i="93"/>
  <c r="G92" i="93"/>
  <c r="G93" i="93"/>
  <c r="H54" i="93"/>
  <c r="G54" i="93"/>
  <c r="C100" i="102"/>
  <c r="G60" i="102"/>
  <c r="G58" i="102"/>
  <c r="J58" i="102" s="1"/>
  <c r="G57" i="102"/>
  <c r="J57" i="102" s="1"/>
  <c r="G56" i="102"/>
  <c r="J56" i="102" s="1"/>
  <c r="G55" i="102"/>
  <c r="G54" i="102"/>
  <c r="G53" i="102"/>
  <c r="J53" i="102" s="1"/>
  <c r="G52" i="102"/>
  <c r="I52" i="102" s="1"/>
  <c r="G50" i="102"/>
  <c r="G49" i="102"/>
  <c r="J49" i="102" s="1"/>
  <c r="G48" i="102"/>
  <c r="J48" i="102" s="1"/>
  <c r="G47" i="102"/>
  <c r="J47" i="102" s="1"/>
  <c r="G46" i="102"/>
  <c r="G45" i="102"/>
  <c r="J45" i="102" s="1"/>
  <c r="G44" i="102"/>
  <c r="J44" i="102" s="1"/>
  <c r="G43" i="102"/>
  <c r="J43" i="102" s="1"/>
  <c r="G42" i="102"/>
  <c r="G41" i="102"/>
  <c r="J41" i="102" s="1"/>
  <c r="G40" i="102"/>
  <c r="J40" i="102" s="1"/>
  <c r="G39" i="102"/>
  <c r="J39" i="102" s="1"/>
  <c r="G38" i="102"/>
  <c r="J38" i="102" s="1"/>
  <c r="G37" i="102"/>
  <c r="J37" i="102" s="1"/>
  <c r="G36" i="102"/>
  <c r="J36" i="102" s="1"/>
  <c r="G35" i="102"/>
  <c r="I35" i="102" s="1"/>
  <c r="G34" i="102"/>
  <c r="G33" i="102"/>
  <c r="J33" i="102" s="1"/>
  <c r="G32" i="102"/>
  <c r="J32" i="102" s="1"/>
  <c r="G31" i="102"/>
  <c r="J31" i="102" s="1"/>
  <c r="G30" i="102"/>
  <c r="G29" i="102"/>
  <c r="J29" i="102" s="1"/>
  <c r="G28" i="102"/>
  <c r="J28" i="102" s="1"/>
  <c r="G27" i="102"/>
  <c r="J27" i="102" s="1"/>
  <c r="G26" i="102"/>
  <c r="G25" i="102"/>
  <c r="G24" i="102"/>
  <c r="J24" i="102" s="1"/>
  <c r="G23" i="102"/>
  <c r="J23" i="102" s="1"/>
  <c r="G22" i="102"/>
  <c r="G21" i="102"/>
  <c r="I21" i="102" s="1"/>
  <c r="G20" i="102"/>
  <c r="G19" i="102"/>
  <c r="I19" i="102" s="1"/>
  <c r="G18" i="102"/>
  <c r="G100" i="102"/>
  <c r="F100" i="102"/>
  <c r="F101" i="102" s="1"/>
  <c r="E100" i="102"/>
  <c r="D100" i="102"/>
  <c r="F61" i="102"/>
  <c r="D5" i="102" s="1"/>
  <c r="E61" i="102"/>
  <c r="C5" i="102" s="1"/>
  <c r="I60" i="102"/>
  <c r="J55" i="102"/>
  <c r="J54" i="102"/>
  <c r="I50" i="102"/>
  <c r="I46" i="102"/>
  <c r="J42" i="102"/>
  <c r="J34" i="102"/>
  <c r="J22" i="102"/>
  <c r="J18" i="102"/>
  <c r="C6" i="102"/>
  <c r="E101" i="102" l="1"/>
  <c r="C101" i="102"/>
  <c r="J21" i="102"/>
  <c r="I29" i="102"/>
  <c r="C7" i="102"/>
  <c r="J35" i="102"/>
  <c r="I39" i="102"/>
  <c r="J52" i="102"/>
  <c r="I56" i="102"/>
  <c r="J19" i="102"/>
  <c r="I43" i="102"/>
  <c r="I31" i="102"/>
  <c r="I47" i="102"/>
  <c r="D101" i="102"/>
  <c r="I22" i="102"/>
  <c r="I32" i="102"/>
  <c r="I36" i="102"/>
  <c r="I40" i="102"/>
  <c r="I44" i="102"/>
  <c r="I48" i="102"/>
  <c r="I53" i="102"/>
  <c r="I57" i="102"/>
  <c r="E5" i="102"/>
  <c r="I18" i="102"/>
  <c r="I24" i="102"/>
  <c r="I28" i="102"/>
  <c r="I34" i="102"/>
  <c r="I38" i="102"/>
  <c r="I42" i="102"/>
  <c r="I55" i="102"/>
  <c r="G61" i="102"/>
  <c r="I61" i="102" s="1"/>
  <c r="I23" i="102"/>
  <c r="I27" i="102"/>
  <c r="I33" i="102"/>
  <c r="I37" i="102"/>
  <c r="I41" i="102"/>
  <c r="I45" i="102"/>
  <c r="J46" i="102"/>
  <c r="I49" i="102"/>
  <c r="J50" i="102"/>
  <c r="I54" i="102"/>
  <c r="I58" i="102"/>
  <c r="J60" i="102"/>
  <c r="F62" i="102" l="1"/>
  <c r="J61" i="102"/>
  <c r="R50" i="98" l="1"/>
  <c r="K3" i="96"/>
  <c r="K4" i="96"/>
  <c r="K5" i="96"/>
  <c r="K6" i="96"/>
  <c r="K7" i="96"/>
  <c r="K8" i="96"/>
  <c r="K9" i="96"/>
  <c r="K10" i="96"/>
  <c r="K11" i="96"/>
  <c r="K12" i="96"/>
  <c r="K13" i="96"/>
  <c r="K14" i="96"/>
  <c r="K15" i="96"/>
  <c r="K16" i="96"/>
  <c r="K17" i="96"/>
  <c r="K18" i="96"/>
  <c r="K19" i="96"/>
  <c r="K20" i="96"/>
  <c r="K21" i="96"/>
  <c r="K22" i="96"/>
  <c r="K23" i="96"/>
  <c r="K24" i="96"/>
  <c r="K25" i="96"/>
  <c r="K26" i="96"/>
  <c r="K27" i="96"/>
  <c r="K28" i="96"/>
  <c r="K29" i="96"/>
  <c r="K30" i="96"/>
  <c r="K31" i="96"/>
  <c r="K32" i="96"/>
  <c r="K33" i="96"/>
  <c r="K34" i="96"/>
  <c r="K35" i="96"/>
  <c r="K36" i="96"/>
  <c r="K37" i="96"/>
  <c r="K38" i="96"/>
  <c r="K39" i="96"/>
  <c r="K40" i="96"/>
  <c r="K41" i="96"/>
  <c r="K42" i="96"/>
  <c r="K43" i="96"/>
  <c r="K44" i="96"/>
  <c r="K2" i="96"/>
  <c r="O2" i="96"/>
  <c r="O3" i="96"/>
  <c r="O4" i="96"/>
  <c r="O5" i="96"/>
  <c r="O6" i="96"/>
  <c r="O9" i="96"/>
  <c r="O18" i="96"/>
  <c r="O10" i="96"/>
  <c r="O11" i="96"/>
  <c r="O17" i="96"/>
  <c r="O13" i="96"/>
  <c r="O14" i="96"/>
  <c r="O16" i="96"/>
  <c r="O15" i="96"/>
  <c r="O12" i="96"/>
  <c r="O19" i="96"/>
  <c r="O24" i="96"/>
  <c r="O22" i="96"/>
  <c r="O21" i="96"/>
  <c r="O20" i="96"/>
  <c r="O23" i="96"/>
  <c r="O26" i="96"/>
  <c r="O29" i="96"/>
  <c r="O25" i="96"/>
  <c r="O27" i="96"/>
  <c r="O28" i="96"/>
  <c r="O30" i="96"/>
  <c r="O32" i="96"/>
  <c r="O31" i="96"/>
  <c r="O33" i="96"/>
  <c r="O37" i="96"/>
  <c r="O35" i="96"/>
  <c r="O36" i="96"/>
  <c r="O7" i="96"/>
  <c r="O38" i="96"/>
  <c r="O39" i="96"/>
  <c r="O40" i="96"/>
  <c r="O41" i="96"/>
  <c r="O34" i="96"/>
  <c r="O42" i="96"/>
  <c r="O43" i="96"/>
  <c r="O44" i="96"/>
  <c r="O8" i="96"/>
  <c r="I49" i="94" l="1"/>
  <c r="I48" i="94"/>
  <c r="I46" i="94"/>
  <c r="I43" i="94"/>
  <c r="I42" i="94"/>
  <c r="I40" i="94"/>
  <c r="I39" i="94"/>
  <c r="I36" i="94"/>
  <c r="I35" i="94"/>
  <c r="I34" i="94"/>
  <c r="I33" i="94"/>
  <c r="I31" i="94"/>
  <c r="I30" i="94"/>
  <c r="I29" i="94"/>
  <c r="I27" i="94"/>
  <c r="I26" i="94"/>
  <c r="I25" i="94"/>
  <c r="I24" i="94"/>
  <c r="I23" i="94"/>
  <c r="I22" i="94"/>
  <c r="I21" i="94"/>
  <c r="I20" i="94"/>
  <c r="I19" i="94"/>
  <c r="I18" i="94"/>
  <c r="I17" i="94"/>
  <c r="I16" i="94"/>
  <c r="I15" i="94"/>
  <c r="I14" i="94"/>
  <c r="I13" i="94"/>
  <c r="I12" i="94"/>
  <c r="I11" i="94"/>
  <c r="I10" i="94"/>
  <c r="I9" i="94"/>
  <c r="I8" i="94"/>
  <c r="I7" i="94"/>
  <c r="I6" i="94"/>
  <c r="I5" i="94"/>
  <c r="G50" i="101"/>
  <c r="C50" i="101"/>
  <c r="F105" i="104" l="1"/>
  <c r="D105" i="104"/>
  <c r="F48" i="104"/>
  <c r="D48" i="104"/>
  <c r="F115" i="16"/>
  <c r="E115" i="16"/>
  <c r="I114" i="16"/>
  <c r="G114" i="16" s="1"/>
  <c r="I113" i="16"/>
  <c r="I112" i="16"/>
  <c r="I111" i="16"/>
  <c r="G111" i="16" s="1"/>
  <c r="I110" i="16"/>
  <c r="G110" i="16" s="1"/>
  <c r="I109" i="16"/>
  <c r="G109" i="16" s="1"/>
  <c r="I108" i="16"/>
  <c r="G108" i="16" s="1"/>
  <c r="I107" i="16"/>
  <c r="G107" i="16" s="1"/>
  <c r="I106" i="16"/>
  <c r="G106" i="16" s="1"/>
  <c r="I105" i="16"/>
  <c r="I104" i="16"/>
  <c r="G104" i="16" s="1"/>
  <c r="I103" i="16"/>
  <c r="G103" i="16" s="1"/>
  <c r="I102" i="16"/>
  <c r="G102" i="16" s="1"/>
  <c r="I101" i="16"/>
  <c r="G101" i="16" s="1"/>
  <c r="I100" i="16"/>
  <c r="I99" i="16"/>
  <c r="G99" i="16"/>
  <c r="I98" i="16"/>
  <c r="G98" i="16" s="1"/>
  <c r="I97" i="16"/>
  <c r="G97" i="16" s="1"/>
  <c r="I96" i="16"/>
  <c r="I95" i="16"/>
  <c r="G95" i="16" s="1"/>
  <c r="I94" i="16"/>
  <c r="I93" i="16"/>
  <c r="G93" i="16" s="1"/>
  <c r="I92" i="16"/>
  <c r="G92" i="16"/>
  <c r="I91" i="16"/>
  <c r="G91" i="16"/>
  <c r="I90" i="16"/>
  <c r="G90" i="16" s="1"/>
  <c r="I89" i="16"/>
  <c r="G89" i="16" s="1"/>
  <c r="I88" i="16"/>
  <c r="G88" i="16"/>
  <c r="I87" i="16"/>
  <c r="G87" i="16"/>
  <c r="I86" i="16"/>
  <c r="G86" i="16" s="1"/>
  <c r="I85" i="16"/>
  <c r="G85" i="16" s="1"/>
  <c r="I84" i="16"/>
  <c r="G84" i="16"/>
  <c r="I83" i="16"/>
  <c r="G83" i="16"/>
  <c r="I82" i="16"/>
  <c r="G82" i="16" s="1"/>
  <c r="I81" i="16"/>
  <c r="G81" i="16" s="1"/>
  <c r="I80" i="16"/>
  <c r="I79" i="16"/>
  <c r="G79" i="16" s="1"/>
  <c r="I78" i="16"/>
  <c r="G78" i="16"/>
  <c r="I77" i="16"/>
  <c r="G77" i="16"/>
  <c r="I76" i="16"/>
  <c r="G76" i="16" s="1"/>
  <c r="I75" i="16"/>
  <c r="G75" i="16" s="1"/>
  <c r="I74" i="16"/>
  <c r="G74" i="16"/>
  <c r="I73" i="16"/>
  <c r="G73" i="16"/>
  <c r="I72" i="16"/>
  <c r="I57" i="16"/>
  <c r="H57" i="16"/>
  <c r="G57" i="16"/>
  <c r="I56" i="16"/>
  <c r="I55" i="16"/>
  <c r="I54" i="16"/>
  <c r="G54" i="16" s="1"/>
  <c r="I53" i="16"/>
  <c r="H53" i="16" s="1"/>
  <c r="I52" i="16"/>
  <c r="H52" i="16" s="1"/>
  <c r="I51" i="16"/>
  <c r="H51" i="16" s="1"/>
  <c r="I50" i="16"/>
  <c r="G50" i="16" s="1"/>
  <c r="I49" i="16"/>
  <c r="H49" i="16" s="1"/>
  <c r="I48" i="16"/>
  <c r="I47" i="16"/>
  <c r="H47" i="16" s="1"/>
  <c r="I46" i="16"/>
  <c r="H46" i="16" s="1"/>
  <c r="G46" i="16"/>
  <c r="I45" i="16"/>
  <c r="H45" i="16" s="1"/>
  <c r="I44" i="16"/>
  <c r="G44" i="16" s="1"/>
  <c r="I43" i="16"/>
  <c r="I42" i="16"/>
  <c r="G42" i="16" s="1"/>
  <c r="I41" i="16"/>
  <c r="G41" i="16" s="1"/>
  <c r="H41" i="16"/>
  <c r="I40" i="16"/>
  <c r="H40" i="16" s="1"/>
  <c r="I39" i="16"/>
  <c r="I38" i="16"/>
  <c r="H38" i="16" s="1"/>
  <c r="G38" i="16"/>
  <c r="I37" i="16"/>
  <c r="I36" i="16"/>
  <c r="H36" i="16" s="1"/>
  <c r="I35" i="16"/>
  <c r="H35" i="16" s="1"/>
  <c r="I34" i="16"/>
  <c r="G34" i="16" s="1"/>
  <c r="H34" i="16"/>
  <c r="I33" i="16"/>
  <c r="H33" i="16"/>
  <c r="G33" i="16"/>
  <c r="I32" i="16"/>
  <c r="H32" i="16" s="1"/>
  <c r="I31" i="16"/>
  <c r="H31" i="16" s="1"/>
  <c r="I30" i="16"/>
  <c r="G30" i="16" s="1"/>
  <c r="H30" i="16"/>
  <c r="I29" i="16"/>
  <c r="H29" i="16" s="1"/>
  <c r="I28" i="16"/>
  <c r="H28" i="16" s="1"/>
  <c r="I27" i="16"/>
  <c r="H27" i="16" s="1"/>
  <c r="I26" i="16"/>
  <c r="G26" i="16" s="1"/>
  <c r="H26" i="16"/>
  <c r="I25" i="16"/>
  <c r="G25" i="16" s="1"/>
  <c r="H25" i="16"/>
  <c r="I24" i="16"/>
  <c r="H24" i="16" s="1"/>
  <c r="I23" i="16"/>
  <c r="I22" i="16"/>
  <c r="H22" i="16" s="1"/>
  <c r="I21" i="16"/>
  <c r="H21" i="16" s="1"/>
  <c r="I20" i="16"/>
  <c r="G20" i="16" s="1"/>
  <c r="I19" i="16"/>
  <c r="H19" i="16" s="1"/>
  <c r="I18" i="16"/>
  <c r="H18" i="16" s="1"/>
  <c r="G18" i="16"/>
  <c r="I17" i="16"/>
  <c r="H17" i="16" s="1"/>
  <c r="I16" i="16"/>
  <c r="G16" i="16" s="1"/>
  <c r="I15" i="16"/>
  <c r="H15" i="16" s="1"/>
  <c r="I13" i="16"/>
  <c r="F13" i="16"/>
  <c r="F58" i="16" s="1"/>
  <c r="E13" i="16"/>
  <c r="E58" i="16" s="1"/>
  <c r="C13" i="16"/>
  <c r="H104" i="103"/>
  <c r="I104" i="103" s="1"/>
  <c r="D104" i="103"/>
  <c r="E104" i="103" s="1"/>
  <c r="H103" i="103"/>
  <c r="D103" i="103"/>
  <c r="H102" i="103"/>
  <c r="D102" i="103"/>
  <c r="H101" i="103"/>
  <c r="I101" i="103" s="1"/>
  <c r="D101" i="103"/>
  <c r="E101" i="103" s="1"/>
  <c r="H100" i="103"/>
  <c r="I100" i="103" s="1"/>
  <c r="D100" i="103"/>
  <c r="E100" i="103" s="1"/>
  <c r="H99" i="103"/>
  <c r="I99" i="103" s="1"/>
  <c r="D99" i="103"/>
  <c r="E99" i="103" s="1"/>
  <c r="H98" i="103"/>
  <c r="I98" i="103" s="1"/>
  <c r="H96" i="103"/>
  <c r="I96" i="103" s="1"/>
  <c r="D96" i="103"/>
  <c r="E96" i="103" s="1"/>
  <c r="H95" i="103"/>
  <c r="D95" i="103"/>
  <c r="H94" i="103"/>
  <c r="I94" i="103" s="1"/>
  <c r="D94" i="103"/>
  <c r="E94" i="103" s="1"/>
  <c r="H93" i="103"/>
  <c r="I93" i="103" s="1"/>
  <c r="D93" i="103"/>
  <c r="E93" i="103" s="1"/>
  <c r="H92" i="103"/>
  <c r="I92" i="103" s="1"/>
  <c r="D92" i="103"/>
  <c r="E92" i="103" s="1"/>
  <c r="H91" i="103"/>
  <c r="I91" i="103" s="1"/>
  <c r="D91" i="103"/>
  <c r="E91" i="103" s="1"/>
  <c r="H89" i="103"/>
  <c r="I89" i="103" s="1"/>
  <c r="D89" i="103"/>
  <c r="E89" i="103" s="1"/>
  <c r="H88" i="103"/>
  <c r="I88" i="103" s="1"/>
  <c r="D88" i="103"/>
  <c r="E88" i="103" s="1"/>
  <c r="H86" i="103"/>
  <c r="D86" i="103"/>
  <c r="H84" i="103"/>
  <c r="D84" i="103"/>
  <c r="H83" i="103"/>
  <c r="I83" i="103" s="1"/>
  <c r="D83" i="103"/>
  <c r="E83" i="103" s="1"/>
  <c r="H82" i="103"/>
  <c r="I82" i="103" s="1"/>
  <c r="D82" i="103"/>
  <c r="E82" i="103" s="1"/>
  <c r="H81" i="103"/>
  <c r="I81" i="103" s="1"/>
  <c r="D81" i="103"/>
  <c r="E81" i="103" s="1"/>
  <c r="H80" i="103"/>
  <c r="I80" i="103" s="1"/>
  <c r="D80" i="103"/>
  <c r="E80" i="103" s="1"/>
  <c r="H79" i="103"/>
  <c r="I79" i="103" s="1"/>
  <c r="D79" i="103"/>
  <c r="E79" i="103" s="1"/>
  <c r="H78" i="103"/>
  <c r="I78" i="103" s="1"/>
  <c r="D78" i="103"/>
  <c r="E78" i="103" s="1"/>
  <c r="H77" i="103"/>
  <c r="I77" i="103" s="1"/>
  <c r="D77" i="103"/>
  <c r="E77" i="103" s="1"/>
  <c r="H76" i="103"/>
  <c r="I76" i="103" s="1"/>
  <c r="D76" i="103"/>
  <c r="E76" i="103" s="1"/>
  <c r="H75" i="103"/>
  <c r="I75" i="103" s="1"/>
  <c r="D75" i="103"/>
  <c r="E75" i="103" s="1"/>
  <c r="H73" i="103"/>
  <c r="I73" i="103" s="1"/>
  <c r="D73" i="103"/>
  <c r="E73" i="103" s="1"/>
  <c r="H72" i="103"/>
  <c r="I72" i="103" s="1"/>
  <c r="D72" i="103"/>
  <c r="E72" i="103" s="1"/>
  <c r="H71" i="103"/>
  <c r="I71" i="103" s="1"/>
  <c r="D71" i="103"/>
  <c r="E71" i="103" s="1"/>
  <c r="H70" i="103"/>
  <c r="D70" i="103"/>
  <c r="H69" i="103"/>
  <c r="I69" i="103" s="1"/>
  <c r="D69" i="103"/>
  <c r="E69" i="103" s="1"/>
  <c r="H68" i="103"/>
  <c r="I68" i="103" s="1"/>
  <c r="D68" i="103"/>
  <c r="E68" i="103" s="1"/>
  <c r="H67" i="103"/>
  <c r="I67" i="103" s="1"/>
  <c r="D67" i="103"/>
  <c r="E67" i="103" s="1"/>
  <c r="H66" i="103"/>
  <c r="I66" i="103" s="1"/>
  <c r="D66" i="103"/>
  <c r="E66" i="103" s="1"/>
  <c r="H65" i="103"/>
  <c r="I65" i="103" s="1"/>
  <c r="D65" i="103"/>
  <c r="E65" i="103" s="1"/>
  <c r="H64" i="103"/>
  <c r="I64" i="103" s="1"/>
  <c r="D64" i="103"/>
  <c r="E64" i="103" s="1"/>
  <c r="H63" i="103"/>
  <c r="I63" i="103" s="1"/>
  <c r="D63" i="103"/>
  <c r="E63" i="103" s="1"/>
  <c r="H62" i="103"/>
  <c r="I62" i="103" s="1"/>
  <c r="D62" i="103"/>
  <c r="H47" i="103"/>
  <c r="H46" i="103"/>
  <c r="H44" i="103"/>
  <c r="H43" i="103"/>
  <c r="H42" i="103"/>
  <c r="H41" i="103"/>
  <c r="H7" i="103"/>
  <c r="G7" i="103" s="1"/>
  <c r="E48" i="103"/>
  <c r="D48" i="103"/>
  <c r="H39" i="103"/>
  <c r="G39" i="103" s="1"/>
  <c r="H37" i="103"/>
  <c r="G37" i="103" s="1"/>
  <c r="H36" i="103"/>
  <c r="G36" i="103" s="1"/>
  <c r="H35" i="103"/>
  <c r="G35" i="103" s="1"/>
  <c r="H34" i="103"/>
  <c r="F34" i="103" s="1"/>
  <c r="H32" i="103"/>
  <c r="G32" i="103" s="1"/>
  <c r="H6" i="103"/>
  <c r="G6" i="103" s="1"/>
  <c r="H22" i="103"/>
  <c r="G22" i="103" s="1"/>
  <c r="H33" i="103"/>
  <c r="F33" i="103" s="1"/>
  <c r="H31" i="103"/>
  <c r="G31" i="103" s="1"/>
  <c r="H30" i="103"/>
  <c r="G30" i="103" s="1"/>
  <c r="H38" i="103"/>
  <c r="G38" i="103" s="1"/>
  <c r="H26" i="103"/>
  <c r="G26" i="103" s="1"/>
  <c r="H27" i="103"/>
  <c r="G27" i="103" s="1"/>
  <c r="H25" i="103"/>
  <c r="G25" i="103" s="1"/>
  <c r="H24" i="103"/>
  <c r="G24" i="103" s="1"/>
  <c r="H28" i="103"/>
  <c r="G28" i="103" s="1"/>
  <c r="H19" i="103"/>
  <c r="G19" i="103" s="1"/>
  <c r="H40" i="103"/>
  <c r="H23" i="103"/>
  <c r="G23" i="103" s="1"/>
  <c r="H20" i="103"/>
  <c r="G20" i="103" s="1"/>
  <c r="H14" i="103"/>
  <c r="G14" i="103" s="1"/>
  <c r="H21" i="103"/>
  <c r="F21" i="103" s="1"/>
  <c r="H16" i="103"/>
  <c r="G16" i="103" s="1"/>
  <c r="H17" i="103"/>
  <c r="G17" i="103" s="1"/>
  <c r="H13" i="103"/>
  <c r="G13" i="103" s="1"/>
  <c r="H18" i="103"/>
  <c r="G18" i="103" s="1"/>
  <c r="H9" i="103"/>
  <c r="F9" i="103" s="1"/>
  <c r="H29" i="103"/>
  <c r="G29" i="103" s="1"/>
  <c r="H11" i="103"/>
  <c r="G11" i="103" s="1"/>
  <c r="H10" i="103"/>
  <c r="G10" i="103" s="1"/>
  <c r="H12" i="103"/>
  <c r="G12" i="103" s="1"/>
  <c r="H45" i="103"/>
  <c r="H8" i="103"/>
  <c r="G8" i="103" s="1"/>
  <c r="H15" i="103"/>
  <c r="G15" i="103" s="1"/>
  <c r="H5" i="103"/>
  <c r="G5" i="103" s="1"/>
  <c r="G57" i="94"/>
  <c r="G50" i="94"/>
  <c r="G48" i="94"/>
  <c r="G41" i="35"/>
  <c r="F41" i="35"/>
  <c r="G8" i="35"/>
  <c r="G9" i="35"/>
  <c r="G43" i="35"/>
  <c r="G29" i="35"/>
  <c r="G21" i="35"/>
  <c r="G22" i="35"/>
  <c r="G10" i="35"/>
  <c r="G23" i="35"/>
  <c r="G45" i="35"/>
  <c r="G46" i="35"/>
  <c r="G38" i="35"/>
  <c r="G11" i="35"/>
  <c r="G39" i="35"/>
  <c r="G12" i="35"/>
  <c r="G13" i="35"/>
  <c r="G34" i="35"/>
  <c r="G49" i="35"/>
  <c r="G44" i="35"/>
  <c r="G40" i="35"/>
  <c r="G48" i="35"/>
  <c r="G24" i="35"/>
  <c r="G30" i="35"/>
  <c r="G31" i="35"/>
  <c r="G35" i="35"/>
  <c r="G14" i="35"/>
  <c r="G15" i="35"/>
  <c r="G47" i="35"/>
  <c r="G36" i="35"/>
  <c r="G32" i="35"/>
  <c r="G42" i="35"/>
  <c r="G16" i="35"/>
  <c r="G17" i="35"/>
  <c r="G33" i="35"/>
  <c r="G18" i="35"/>
  <c r="G19" i="35"/>
  <c r="G25" i="35"/>
  <c r="G26" i="35"/>
  <c r="G37" i="35"/>
  <c r="G27" i="35"/>
  <c r="G20" i="35"/>
  <c r="G28" i="35"/>
  <c r="F8" i="35"/>
  <c r="F9" i="35"/>
  <c r="F43" i="35"/>
  <c r="F29" i="35"/>
  <c r="F21" i="35"/>
  <c r="F22" i="35"/>
  <c r="F10" i="35"/>
  <c r="F23" i="35"/>
  <c r="F45" i="35"/>
  <c r="F46" i="35"/>
  <c r="F38" i="35"/>
  <c r="F11" i="35"/>
  <c r="F39" i="35"/>
  <c r="F12" i="35"/>
  <c r="F13" i="35"/>
  <c r="F34" i="35"/>
  <c r="F49" i="35"/>
  <c r="F44" i="35"/>
  <c r="F40" i="35"/>
  <c r="F48" i="35"/>
  <c r="F24" i="35"/>
  <c r="F30" i="35"/>
  <c r="F31" i="35"/>
  <c r="F35" i="35"/>
  <c r="F14" i="35"/>
  <c r="F15" i="35"/>
  <c r="F47" i="35"/>
  <c r="F36" i="35"/>
  <c r="F32" i="35"/>
  <c r="F42" i="35"/>
  <c r="F16" i="35"/>
  <c r="F17" i="35"/>
  <c r="F33" i="35"/>
  <c r="F18" i="35"/>
  <c r="F19" i="35"/>
  <c r="F25" i="35"/>
  <c r="F26" i="35"/>
  <c r="F37" i="35"/>
  <c r="F27" i="35"/>
  <c r="F20" i="35"/>
  <c r="F28" i="35"/>
  <c r="G7" i="35"/>
  <c r="F7" i="35"/>
  <c r="N8" i="35"/>
  <c r="N9" i="35"/>
  <c r="N43" i="35"/>
  <c r="N29" i="35"/>
  <c r="N21" i="35"/>
  <c r="N22" i="35"/>
  <c r="N10" i="35"/>
  <c r="N23" i="35"/>
  <c r="N45" i="35"/>
  <c r="N46" i="35"/>
  <c r="N38" i="35"/>
  <c r="N11" i="35"/>
  <c r="N39" i="35"/>
  <c r="N12" i="35"/>
  <c r="N13" i="35"/>
  <c r="N34" i="35"/>
  <c r="N49" i="35"/>
  <c r="N44" i="35"/>
  <c r="N40" i="35"/>
  <c r="N48" i="35"/>
  <c r="N24" i="35"/>
  <c r="N30" i="35"/>
  <c r="N31" i="35"/>
  <c r="N41" i="35"/>
  <c r="N35" i="35"/>
  <c r="N14" i="35"/>
  <c r="N15" i="35"/>
  <c r="N47" i="35"/>
  <c r="N36" i="35"/>
  <c r="N32" i="35"/>
  <c r="N42" i="35"/>
  <c r="N16" i="35"/>
  <c r="N17" i="35"/>
  <c r="N33" i="35"/>
  <c r="N18" i="35"/>
  <c r="N19" i="35"/>
  <c r="N25" i="35"/>
  <c r="N26" i="35"/>
  <c r="N37" i="35"/>
  <c r="N27" i="35"/>
  <c r="N20" i="35"/>
  <c r="N28" i="35"/>
  <c r="N7" i="35"/>
  <c r="M8" i="35"/>
  <c r="M9" i="35"/>
  <c r="M43" i="35"/>
  <c r="M29" i="35"/>
  <c r="M21" i="35"/>
  <c r="M22" i="35"/>
  <c r="M10" i="35"/>
  <c r="M23" i="35"/>
  <c r="M45" i="35"/>
  <c r="M46" i="35"/>
  <c r="M38" i="35"/>
  <c r="M11" i="35"/>
  <c r="M39" i="35"/>
  <c r="M12" i="35"/>
  <c r="M13" i="35"/>
  <c r="M34" i="35"/>
  <c r="M49" i="35"/>
  <c r="M44" i="35"/>
  <c r="M40" i="35"/>
  <c r="M48" i="35"/>
  <c r="M24" i="35"/>
  <c r="M30" i="35"/>
  <c r="M31" i="35"/>
  <c r="M41" i="35"/>
  <c r="M35" i="35"/>
  <c r="M14" i="35"/>
  <c r="M15" i="35"/>
  <c r="M47" i="35"/>
  <c r="M36" i="35"/>
  <c r="M32" i="35"/>
  <c r="M42" i="35"/>
  <c r="M16" i="35"/>
  <c r="M17" i="35"/>
  <c r="M33" i="35"/>
  <c r="M18" i="35"/>
  <c r="M19" i="35"/>
  <c r="M25" i="35"/>
  <c r="M26" i="35"/>
  <c r="M37" i="35"/>
  <c r="M27" i="35"/>
  <c r="M20" i="35"/>
  <c r="M28" i="35"/>
  <c r="M7" i="35"/>
  <c r="M50" i="35" s="1"/>
  <c r="J99" i="32"/>
  <c r="J107" i="32"/>
  <c r="F67" i="32"/>
  <c r="F68" i="32"/>
  <c r="F69" i="32"/>
  <c r="F70" i="32"/>
  <c r="F71" i="32"/>
  <c r="F72" i="32"/>
  <c r="F73" i="32"/>
  <c r="F74" i="32"/>
  <c r="F75" i="32"/>
  <c r="F76" i="32"/>
  <c r="F77" i="32"/>
  <c r="F78" i="32"/>
  <c r="F79" i="32"/>
  <c r="F80" i="32"/>
  <c r="F81" i="32"/>
  <c r="F82" i="32"/>
  <c r="F83" i="32"/>
  <c r="F84" i="32"/>
  <c r="F85" i="32"/>
  <c r="F86" i="32"/>
  <c r="F87" i="32"/>
  <c r="F88" i="32"/>
  <c r="F89" i="32"/>
  <c r="F90" i="32"/>
  <c r="F91" i="32"/>
  <c r="F92" i="32"/>
  <c r="F93" i="32"/>
  <c r="F94" i="32"/>
  <c r="F95" i="32"/>
  <c r="F96" i="32"/>
  <c r="F97" i="32"/>
  <c r="F98" i="32"/>
  <c r="F99" i="32"/>
  <c r="F100" i="32"/>
  <c r="F101" i="32"/>
  <c r="F102" i="32"/>
  <c r="F104" i="32"/>
  <c r="F105" i="32"/>
  <c r="F106" i="32"/>
  <c r="F107" i="32"/>
  <c r="F108" i="32"/>
  <c r="E67" i="32"/>
  <c r="E68" i="32"/>
  <c r="E69" i="32"/>
  <c r="E70" i="32"/>
  <c r="E71" i="32"/>
  <c r="G71" i="32" s="1"/>
  <c r="E72" i="32"/>
  <c r="E73" i="32"/>
  <c r="E74" i="32"/>
  <c r="E75" i="32"/>
  <c r="G75" i="32" s="1"/>
  <c r="E76" i="32"/>
  <c r="E77" i="32"/>
  <c r="G77" i="32" s="1"/>
  <c r="E78" i="32"/>
  <c r="E79" i="32"/>
  <c r="G79" i="32" s="1"/>
  <c r="E80" i="32"/>
  <c r="E81" i="32"/>
  <c r="G81" i="32" s="1"/>
  <c r="E82" i="32"/>
  <c r="E83" i="32"/>
  <c r="E84" i="32"/>
  <c r="E85" i="32"/>
  <c r="G85" i="32" s="1"/>
  <c r="E86" i="32"/>
  <c r="E87" i="32"/>
  <c r="G87" i="32" s="1"/>
  <c r="E88" i="32"/>
  <c r="E89" i="32"/>
  <c r="G89" i="32" s="1"/>
  <c r="E90" i="32"/>
  <c r="E91" i="32"/>
  <c r="G91" i="32" s="1"/>
  <c r="E92" i="32"/>
  <c r="E93" i="32"/>
  <c r="E94" i="32"/>
  <c r="E95" i="32"/>
  <c r="G95" i="32" s="1"/>
  <c r="E96" i="32"/>
  <c r="E97" i="32"/>
  <c r="E98" i="32"/>
  <c r="E99" i="32"/>
  <c r="E100" i="32"/>
  <c r="E101" i="32"/>
  <c r="G101" i="32" s="1"/>
  <c r="E102" i="32"/>
  <c r="E104" i="32"/>
  <c r="E105" i="32"/>
  <c r="E106" i="32"/>
  <c r="E107" i="32"/>
  <c r="E108" i="32"/>
  <c r="G108" i="32" s="1"/>
  <c r="F66" i="32"/>
  <c r="E66" i="32"/>
  <c r="G96" i="32"/>
  <c r="G83" i="32"/>
  <c r="F61" i="32"/>
  <c r="D5" i="32" s="1"/>
  <c r="E61" i="32"/>
  <c r="G60" i="32"/>
  <c r="I60" i="32" s="1"/>
  <c r="G58" i="32"/>
  <c r="I58" i="32" s="1"/>
  <c r="G57" i="32"/>
  <c r="J57" i="32" s="1"/>
  <c r="G56" i="32"/>
  <c r="J56" i="32" s="1"/>
  <c r="G55" i="32"/>
  <c r="I55" i="32" s="1"/>
  <c r="G54" i="32"/>
  <c r="J54" i="32" s="1"/>
  <c r="G53" i="32"/>
  <c r="J53" i="32" s="1"/>
  <c r="G52" i="32"/>
  <c r="J52" i="32" s="1"/>
  <c r="G50" i="32"/>
  <c r="I50" i="32" s="1"/>
  <c r="G49" i="32"/>
  <c r="I49" i="32" s="1"/>
  <c r="G48" i="32"/>
  <c r="J48" i="32" s="1"/>
  <c r="G47" i="32"/>
  <c r="J47" i="32" s="1"/>
  <c r="G46" i="32"/>
  <c r="I46" i="32" s="1"/>
  <c r="G45" i="32"/>
  <c r="J45" i="32" s="1"/>
  <c r="G44" i="32"/>
  <c r="J44" i="32" s="1"/>
  <c r="G43" i="32"/>
  <c r="J43" i="32" s="1"/>
  <c r="G42" i="32"/>
  <c r="I42" i="32" s="1"/>
  <c r="G41" i="32"/>
  <c r="I41" i="32" s="1"/>
  <c r="G40" i="32"/>
  <c r="J40" i="32" s="1"/>
  <c r="G39" i="32"/>
  <c r="J39" i="32" s="1"/>
  <c r="G38" i="32"/>
  <c r="I38" i="32" s="1"/>
  <c r="G37" i="32"/>
  <c r="J37" i="32" s="1"/>
  <c r="G36" i="32"/>
  <c r="J36" i="32" s="1"/>
  <c r="G35" i="32"/>
  <c r="J35" i="32" s="1"/>
  <c r="G34" i="32"/>
  <c r="I34" i="32" s="1"/>
  <c r="G33" i="32"/>
  <c r="I33" i="32" s="1"/>
  <c r="G32" i="32"/>
  <c r="J32" i="32" s="1"/>
  <c r="G31" i="32"/>
  <c r="J31" i="32" s="1"/>
  <c r="G30" i="32"/>
  <c r="G29" i="32"/>
  <c r="J29" i="32" s="1"/>
  <c r="G28" i="32"/>
  <c r="I28" i="32" s="1"/>
  <c r="G27" i="32"/>
  <c r="J27" i="32" s="1"/>
  <c r="G26" i="32"/>
  <c r="G25" i="32"/>
  <c r="G24" i="32"/>
  <c r="I24" i="32" s="1"/>
  <c r="G23" i="32"/>
  <c r="I23" i="32" s="1"/>
  <c r="G22" i="32"/>
  <c r="J22" i="32" s="1"/>
  <c r="G21" i="32"/>
  <c r="J21" i="32" s="1"/>
  <c r="G20" i="32"/>
  <c r="G19" i="32"/>
  <c r="J19" i="32" s="1"/>
  <c r="G18" i="32"/>
  <c r="I18" i="32" s="1"/>
  <c r="D6" i="32"/>
  <c r="C6" i="32"/>
  <c r="E6" i="32" s="1"/>
  <c r="D24" i="88"/>
  <c r="D4" i="88"/>
  <c r="D5" i="88"/>
  <c r="D6" i="88"/>
  <c r="D9" i="88"/>
  <c r="D10" i="88"/>
  <c r="D11" i="88"/>
  <c r="D12" i="88"/>
  <c r="D13" i="88"/>
  <c r="D16" i="88"/>
  <c r="D17" i="88"/>
  <c r="D18" i="88"/>
  <c r="D19" i="88"/>
  <c r="D20" i="88"/>
  <c r="D21" i="88"/>
  <c r="D22" i="88"/>
  <c r="D23" i="88"/>
  <c r="D25" i="88"/>
  <c r="D28" i="88"/>
  <c r="D29" i="88"/>
  <c r="D30" i="88"/>
  <c r="D31" i="88"/>
  <c r="D32" i="88"/>
  <c r="D33" i="88"/>
  <c r="D34" i="88"/>
  <c r="D35" i="88"/>
  <c r="D37" i="88"/>
  <c r="D38" i="88"/>
  <c r="D39" i="88"/>
  <c r="D41" i="88"/>
  <c r="D42" i="88"/>
  <c r="D45" i="88"/>
  <c r="D3" i="88"/>
  <c r="I42" i="12"/>
  <c r="I57" i="12"/>
  <c r="I54" i="12"/>
  <c r="I53" i="12"/>
  <c r="I51" i="12"/>
  <c r="I47" i="12"/>
  <c r="I46" i="12"/>
  <c r="I45" i="12"/>
  <c r="I44" i="12"/>
  <c r="I40" i="12"/>
  <c r="I41" i="12"/>
  <c r="I26" i="12"/>
  <c r="I27" i="12"/>
  <c r="I28" i="12"/>
  <c r="I29" i="12"/>
  <c r="I30" i="12"/>
  <c r="I31" i="12"/>
  <c r="I32" i="12"/>
  <c r="I33" i="12"/>
  <c r="I34" i="12"/>
  <c r="I35" i="12"/>
  <c r="I36" i="12"/>
  <c r="I37" i="12"/>
  <c r="I38" i="12"/>
  <c r="I39" i="12"/>
  <c r="I43" i="12"/>
  <c r="I48" i="12"/>
  <c r="I50" i="12"/>
  <c r="I55" i="12"/>
  <c r="I25" i="12"/>
  <c r="I24" i="12"/>
  <c r="I16" i="12"/>
  <c r="I17" i="12"/>
  <c r="I18" i="12"/>
  <c r="I19" i="12"/>
  <c r="I20" i="12"/>
  <c r="I21" i="12"/>
  <c r="I22" i="12"/>
  <c r="I15" i="12"/>
  <c r="E12" i="90"/>
  <c r="D12" i="90"/>
  <c r="C13" i="90"/>
  <c r="C12" i="90"/>
  <c r="G21" i="90"/>
  <c r="G23" i="90"/>
  <c r="G26" i="90"/>
  <c r="G27" i="90"/>
  <c r="G28" i="90"/>
  <c r="G34" i="90"/>
  <c r="G36" i="90"/>
  <c r="G39" i="90"/>
  <c r="G44" i="90"/>
  <c r="G50" i="90"/>
  <c r="F15" i="90"/>
  <c r="F17" i="90"/>
  <c r="F20" i="90"/>
  <c r="F26" i="90"/>
  <c r="F28" i="90"/>
  <c r="F30" i="90"/>
  <c r="F33" i="90"/>
  <c r="F39" i="90"/>
  <c r="F46" i="90"/>
  <c r="F50" i="90"/>
  <c r="E10" i="90"/>
  <c r="E11" i="90"/>
  <c r="E13" i="90"/>
  <c r="E14" i="90"/>
  <c r="E15" i="90"/>
  <c r="E17" i="90"/>
  <c r="E18" i="90"/>
  <c r="E19" i="90"/>
  <c r="E20" i="90"/>
  <c r="E21" i="90"/>
  <c r="E22" i="90"/>
  <c r="E23" i="90"/>
  <c r="E24" i="90"/>
  <c r="E25" i="90"/>
  <c r="E27" i="90"/>
  <c r="E28" i="90"/>
  <c r="E29" i="90"/>
  <c r="E30" i="90"/>
  <c r="E31" i="90"/>
  <c r="E32" i="90"/>
  <c r="E33" i="90"/>
  <c r="E34" i="90"/>
  <c r="E36" i="90"/>
  <c r="E37" i="90"/>
  <c r="E38" i="90"/>
  <c r="E39" i="90"/>
  <c r="E42" i="90"/>
  <c r="E44" i="90"/>
  <c r="E46" i="90"/>
  <c r="E47" i="90"/>
  <c r="E50" i="90"/>
  <c r="D13" i="90"/>
  <c r="D14" i="90"/>
  <c r="D15" i="90"/>
  <c r="D17" i="90"/>
  <c r="D18" i="90"/>
  <c r="D19" i="90"/>
  <c r="D20" i="90"/>
  <c r="D21" i="90"/>
  <c r="D22" i="90"/>
  <c r="D23" i="90"/>
  <c r="D25" i="90"/>
  <c r="D26" i="90"/>
  <c r="D27" i="90"/>
  <c r="D28" i="90"/>
  <c r="D29" i="90"/>
  <c r="D30" i="90"/>
  <c r="D31" i="90"/>
  <c r="D32" i="90"/>
  <c r="D33" i="90"/>
  <c r="D34" i="90"/>
  <c r="D36" i="90"/>
  <c r="D37" i="90"/>
  <c r="D38" i="90"/>
  <c r="D39" i="90"/>
  <c r="D46" i="90"/>
  <c r="D50" i="90"/>
  <c r="G18" i="90"/>
  <c r="F11" i="90"/>
  <c r="E9" i="90"/>
  <c r="D11" i="90"/>
  <c r="C29" i="90"/>
  <c r="C30" i="90"/>
  <c r="C31" i="90"/>
  <c r="C32" i="90"/>
  <c r="C37" i="90"/>
  <c r="C38" i="90"/>
  <c r="C39" i="90"/>
  <c r="C42" i="90"/>
  <c r="C44" i="90"/>
  <c r="C46" i="90"/>
  <c r="C50" i="90"/>
  <c r="C28" i="90"/>
  <c r="C26" i="90"/>
  <c r="C25" i="90"/>
  <c r="C24" i="90"/>
  <c r="C23" i="90"/>
  <c r="C20" i="90"/>
  <c r="C21" i="90"/>
  <c r="C19" i="90"/>
  <c r="C18" i="90"/>
  <c r="C15" i="90"/>
  <c r="C14" i="90"/>
  <c r="C8" i="90"/>
  <c r="J23" i="12"/>
  <c r="J43" i="12"/>
  <c r="J56" i="12"/>
  <c r="D49" i="93"/>
  <c r="E49" i="93"/>
  <c r="F49" i="93"/>
  <c r="H49" i="93"/>
  <c r="C49" i="93"/>
  <c r="G33" i="103" l="1"/>
  <c r="F37" i="103"/>
  <c r="F38" i="103"/>
  <c r="F11" i="103"/>
  <c r="F35" i="103"/>
  <c r="F28" i="103"/>
  <c r="F19" i="103"/>
  <c r="F6" i="103"/>
  <c r="F20" i="103"/>
  <c r="G9" i="103"/>
  <c r="G21" i="103"/>
  <c r="F8" i="103"/>
  <c r="F14" i="103"/>
  <c r="F32" i="103"/>
  <c r="F25" i="103"/>
  <c r="F23" i="103"/>
  <c r="F10" i="103"/>
  <c r="F27" i="103"/>
  <c r="F18" i="103"/>
  <c r="F12" i="103"/>
  <c r="G34" i="103"/>
  <c r="F36" i="103"/>
  <c r="F30" i="103"/>
  <c r="F5" i="103"/>
  <c r="F16" i="103"/>
  <c r="F39" i="103"/>
  <c r="F22" i="103"/>
  <c r="F7" i="103"/>
  <c r="F15" i="103"/>
  <c r="F31" i="103"/>
  <c r="F24" i="103"/>
  <c r="F29" i="103"/>
  <c r="F26" i="103"/>
  <c r="F17" i="103"/>
  <c r="F13" i="103"/>
  <c r="G102" i="32"/>
  <c r="G90" i="32"/>
  <c r="G86" i="32"/>
  <c r="G82" i="32"/>
  <c r="G105" i="32"/>
  <c r="G76" i="32"/>
  <c r="G68" i="32"/>
  <c r="H50" i="93"/>
  <c r="C50" i="93"/>
  <c r="G69" i="32"/>
  <c r="J41" i="32"/>
  <c r="E109" i="32"/>
  <c r="G100" i="32"/>
  <c r="G92" i="32"/>
  <c r="G88" i="32"/>
  <c r="G84" i="32"/>
  <c r="G80" i="32"/>
  <c r="G66" i="32"/>
  <c r="G97" i="32"/>
  <c r="G73" i="32"/>
  <c r="G104" i="32"/>
  <c r="E50" i="93"/>
  <c r="D50" i="93"/>
  <c r="F50" i="93"/>
  <c r="G50" i="93"/>
  <c r="G29" i="16"/>
  <c r="G22" i="16"/>
  <c r="H42" i="16"/>
  <c r="G52" i="16"/>
  <c r="G15" i="16"/>
  <c r="G19" i="16"/>
  <c r="G47" i="16"/>
  <c r="G49" i="16"/>
  <c r="G53" i="16"/>
  <c r="G24" i="16"/>
  <c r="G28" i="16"/>
  <c r="G32" i="16"/>
  <c r="G36" i="16"/>
  <c r="H16" i="16"/>
  <c r="H20" i="16"/>
  <c r="G40" i="16"/>
  <c r="H44" i="16"/>
  <c r="H50" i="16"/>
  <c r="H54" i="16"/>
  <c r="I115" i="16"/>
  <c r="G17" i="16"/>
  <c r="G21" i="16"/>
  <c r="G27" i="16"/>
  <c r="G31" i="16"/>
  <c r="G35" i="16"/>
  <c r="G45" i="16"/>
  <c r="G51" i="16"/>
  <c r="G72" i="16"/>
  <c r="I58" i="16"/>
  <c r="H48" i="103"/>
  <c r="E62" i="103"/>
  <c r="H105" i="103"/>
  <c r="I105" i="103" s="1"/>
  <c r="G50" i="35"/>
  <c r="F50" i="35"/>
  <c r="N50" i="35"/>
  <c r="M51" i="35" s="1"/>
  <c r="G98" i="32"/>
  <c r="G74" i="32"/>
  <c r="J58" i="32"/>
  <c r="G61" i="32"/>
  <c r="J61" i="32" s="1"/>
  <c r="I45" i="32"/>
  <c r="J33" i="32"/>
  <c r="J49" i="32"/>
  <c r="J23" i="32"/>
  <c r="I37" i="32"/>
  <c r="I54" i="32"/>
  <c r="J18" i="32"/>
  <c r="G107" i="32"/>
  <c r="F109" i="32"/>
  <c r="I22" i="32"/>
  <c r="J28" i="32"/>
  <c r="D7" i="32"/>
  <c r="J24" i="32"/>
  <c r="I27" i="32"/>
  <c r="I32" i="32"/>
  <c r="I36" i="32"/>
  <c r="I40" i="32"/>
  <c r="I44" i="32"/>
  <c r="I48" i="32"/>
  <c r="I53" i="32"/>
  <c r="I57" i="32"/>
  <c r="C5" i="32"/>
  <c r="C7" i="32" s="1"/>
  <c r="J34" i="32"/>
  <c r="J38" i="32"/>
  <c r="J42" i="32"/>
  <c r="J46" i="32"/>
  <c r="J50" i="32"/>
  <c r="J55" i="32"/>
  <c r="J60" i="32"/>
  <c r="G67" i="32"/>
  <c r="G99" i="32"/>
  <c r="F62" i="32"/>
  <c r="I19" i="32"/>
  <c r="I21" i="32"/>
  <c r="I29" i="32"/>
  <c r="I31" i="32"/>
  <c r="I35" i="32"/>
  <c r="I39" i="32"/>
  <c r="I43" i="32"/>
  <c r="I47" i="32"/>
  <c r="I52" i="32"/>
  <c r="I56" i="32"/>
  <c r="F44" i="93"/>
  <c r="E44" i="93"/>
  <c r="I61" i="32" l="1"/>
  <c r="G109" i="32"/>
  <c r="F46" i="93"/>
  <c r="H46" i="93"/>
  <c r="F51" i="35"/>
  <c r="E5" i="32"/>
  <c r="E7" i="32" s="1"/>
  <c r="O27" i="103" l="1"/>
  <c r="O23" i="103"/>
  <c r="O26" i="103"/>
  <c r="O6" i="103"/>
  <c r="O7" i="103"/>
  <c r="O32" i="103"/>
  <c r="O38" i="103"/>
  <c r="O41" i="103"/>
  <c r="O36" i="103"/>
  <c r="O25" i="103"/>
  <c r="O30" i="103"/>
  <c r="O13" i="103"/>
  <c r="O31" i="103"/>
  <c r="O11" i="103"/>
  <c r="O29" i="103"/>
  <c r="O5" i="103"/>
  <c r="O18" i="103"/>
  <c r="O22" i="103"/>
  <c r="O17" i="103"/>
  <c r="O28" i="103"/>
  <c r="O35" i="103"/>
  <c r="O42" i="103"/>
  <c r="O21" i="103"/>
  <c r="O43" i="103"/>
  <c r="O33" i="103"/>
  <c r="O40" i="103"/>
  <c r="O24" i="103"/>
  <c r="O44" i="103"/>
  <c r="O8" i="103"/>
  <c r="O20" i="103"/>
  <c r="O15" i="103"/>
  <c r="O19" i="103"/>
  <c r="O45" i="103"/>
  <c r="O34" i="103"/>
  <c r="O14" i="103"/>
  <c r="O9" i="103"/>
  <c r="O37" i="103"/>
  <c r="O10" i="103"/>
  <c r="O16" i="103"/>
  <c r="O46" i="103"/>
  <c r="O47" i="103"/>
  <c r="O39" i="103"/>
  <c r="O12" i="103"/>
  <c r="Q30" i="16"/>
  <c r="R16" i="16"/>
  <c r="Q16" i="16" s="1"/>
  <c r="R17" i="16"/>
  <c r="P17" i="16" s="1"/>
  <c r="R18" i="16"/>
  <c r="Q18" i="16" s="1"/>
  <c r="R19" i="16"/>
  <c r="P19" i="16" s="1"/>
  <c r="R20" i="16"/>
  <c r="Q20" i="16" s="1"/>
  <c r="R21" i="16"/>
  <c r="P21" i="16" s="1"/>
  <c r="R22" i="16"/>
  <c r="Q22" i="16" s="1"/>
  <c r="R23" i="16"/>
  <c r="R24" i="16"/>
  <c r="Q24" i="16" s="1"/>
  <c r="R25" i="16"/>
  <c r="Q25" i="16" s="1"/>
  <c r="R26" i="16"/>
  <c r="P26" i="16" s="1"/>
  <c r="R27" i="16"/>
  <c r="Q27" i="16" s="1"/>
  <c r="R28" i="16"/>
  <c r="Q28" i="16" s="1"/>
  <c r="R29" i="16"/>
  <c r="Q29" i="16" s="1"/>
  <c r="R30" i="16"/>
  <c r="P30" i="16" s="1"/>
  <c r="R31" i="16"/>
  <c r="Q31" i="16" s="1"/>
  <c r="R32" i="16"/>
  <c r="P32" i="16" s="1"/>
  <c r="R33" i="16"/>
  <c r="Q33" i="16" s="1"/>
  <c r="R34" i="16"/>
  <c r="P34" i="16" s="1"/>
  <c r="R35" i="16"/>
  <c r="Q35" i="16" s="1"/>
  <c r="R36" i="16"/>
  <c r="Q36" i="16" s="1"/>
  <c r="R37" i="16"/>
  <c r="R38" i="16"/>
  <c r="Q38" i="16" s="1"/>
  <c r="R39" i="16"/>
  <c r="R40" i="16"/>
  <c r="P40" i="16" s="1"/>
  <c r="R41" i="16"/>
  <c r="Q41" i="16" s="1"/>
  <c r="R42" i="16"/>
  <c r="P42" i="16" s="1"/>
  <c r="R43" i="16"/>
  <c r="R44" i="16"/>
  <c r="Q44" i="16" s="1"/>
  <c r="R45" i="16"/>
  <c r="P45" i="16" s="1"/>
  <c r="R46" i="16"/>
  <c r="Q46" i="16" s="1"/>
  <c r="R47" i="16"/>
  <c r="Q47" i="16" s="1"/>
  <c r="R48" i="16"/>
  <c r="R49" i="16"/>
  <c r="Q49" i="16" s="1"/>
  <c r="R50" i="16"/>
  <c r="P50" i="16" s="1"/>
  <c r="R51" i="16"/>
  <c r="Q51" i="16" s="1"/>
  <c r="R52" i="16"/>
  <c r="Q52" i="16" s="1"/>
  <c r="R53" i="16"/>
  <c r="Q53" i="16" s="1"/>
  <c r="R54" i="16"/>
  <c r="P54" i="16" s="1"/>
  <c r="R55" i="16"/>
  <c r="R56" i="16"/>
  <c r="R57" i="16"/>
  <c r="Q57" i="16" s="1"/>
  <c r="R15" i="16"/>
  <c r="Q15" i="16" s="1"/>
  <c r="Q45" i="16" l="1"/>
  <c r="P15" i="16"/>
  <c r="P29" i="16"/>
  <c r="Q17" i="16"/>
  <c r="P57" i="16"/>
  <c r="P25" i="16"/>
  <c r="P51" i="16"/>
  <c r="Q42" i="16"/>
  <c r="P22" i="16"/>
  <c r="Q54" i="16"/>
  <c r="P49" i="16"/>
  <c r="P41" i="16"/>
  <c r="P33" i="16"/>
  <c r="P27" i="16"/>
  <c r="Q21" i="16"/>
  <c r="P35" i="16"/>
  <c r="Q50" i="16"/>
  <c r="Q34" i="16"/>
  <c r="P53" i="16"/>
  <c r="P46" i="16"/>
  <c r="P38" i="16"/>
  <c r="P31" i="16"/>
  <c r="Q26" i="16"/>
  <c r="P18" i="16"/>
  <c r="P44" i="16"/>
  <c r="Q40" i="16"/>
  <c r="Q32" i="16"/>
  <c r="Q19" i="16"/>
  <c r="P52" i="16"/>
  <c r="P47" i="16"/>
  <c r="P36" i="16"/>
  <c r="P28" i="16"/>
  <c r="P24" i="16"/>
  <c r="P20" i="16"/>
  <c r="P16" i="16"/>
  <c r="N13" i="103"/>
  <c r="O48" i="103"/>
  <c r="M13" i="103"/>
  <c r="AB104" i="103"/>
  <c r="AC104" i="103" s="1"/>
  <c r="Z104" i="103"/>
  <c r="AA104" i="103" s="1"/>
  <c r="X104" i="103"/>
  <c r="Y104" i="103" s="1"/>
  <c r="V104" i="103"/>
  <c r="W104" i="103" s="1"/>
  <c r="T104" i="103"/>
  <c r="U104" i="103" s="1"/>
  <c r="R104" i="103"/>
  <c r="S104" i="103" s="1"/>
  <c r="O104" i="103"/>
  <c r="P104" i="103" s="1"/>
  <c r="AB103" i="103"/>
  <c r="Z103" i="103"/>
  <c r="X103" i="103"/>
  <c r="V103" i="103"/>
  <c r="T103" i="103"/>
  <c r="R103" i="103"/>
  <c r="O103" i="103"/>
  <c r="AB102" i="103"/>
  <c r="Z102" i="103"/>
  <c r="X102" i="103"/>
  <c r="V102" i="103"/>
  <c r="T102" i="103"/>
  <c r="R102" i="103"/>
  <c r="O102" i="103"/>
  <c r="AB101" i="103"/>
  <c r="AC101" i="103" s="1"/>
  <c r="Z101" i="103"/>
  <c r="AA101" i="103" s="1"/>
  <c r="X101" i="103"/>
  <c r="Y101" i="103" s="1"/>
  <c r="V101" i="103"/>
  <c r="W101" i="103" s="1"/>
  <c r="T101" i="103"/>
  <c r="U101" i="103" s="1"/>
  <c r="R101" i="103"/>
  <c r="S101" i="103" s="1"/>
  <c r="O101" i="103"/>
  <c r="P101" i="103" s="1"/>
  <c r="AB100" i="103"/>
  <c r="AC100" i="103" s="1"/>
  <c r="Z100" i="103"/>
  <c r="AA100" i="103" s="1"/>
  <c r="X100" i="103"/>
  <c r="Y100" i="103" s="1"/>
  <c r="V100" i="103"/>
  <c r="W100" i="103" s="1"/>
  <c r="T100" i="103"/>
  <c r="U100" i="103" s="1"/>
  <c r="R100" i="103"/>
  <c r="S100" i="103" s="1"/>
  <c r="O100" i="103"/>
  <c r="P100" i="103" s="1"/>
  <c r="AB99" i="103"/>
  <c r="AC99" i="103" s="1"/>
  <c r="Z99" i="103"/>
  <c r="AA99" i="103" s="1"/>
  <c r="X99" i="103"/>
  <c r="Y99" i="103" s="1"/>
  <c r="V99" i="103"/>
  <c r="W99" i="103" s="1"/>
  <c r="T99" i="103"/>
  <c r="U99" i="103" s="1"/>
  <c r="R99" i="103"/>
  <c r="S99" i="103" s="1"/>
  <c r="O99" i="103"/>
  <c r="P99" i="103" s="1"/>
  <c r="AB96" i="103"/>
  <c r="AC96" i="103" s="1"/>
  <c r="Z96" i="103"/>
  <c r="AA96" i="103" s="1"/>
  <c r="X96" i="103"/>
  <c r="Y96" i="103" s="1"/>
  <c r="V96" i="103"/>
  <c r="W96" i="103" s="1"/>
  <c r="T96" i="103"/>
  <c r="U96" i="103" s="1"/>
  <c r="R96" i="103"/>
  <c r="S96" i="103" s="1"/>
  <c r="O96" i="103"/>
  <c r="P96" i="103" s="1"/>
  <c r="AB95" i="103"/>
  <c r="Z95" i="103"/>
  <c r="X95" i="103"/>
  <c r="V95" i="103"/>
  <c r="T95" i="103"/>
  <c r="R95" i="103"/>
  <c r="O95" i="103"/>
  <c r="AB94" i="103"/>
  <c r="AC94" i="103" s="1"/>
  <c r="Z94" i="103"/>
  <c r="AA94" i="103" s="1"/>
  <c r="X94" i="103"/>
  <c r="Y94" i="103" s="1"/>
  <c r="V94" i="103"/>
  <c r="W94" i="103" s="1"/>
  <c r="T94" i="103"/>
  <c r="U94" i="103" s="1"/>
  <c r="R94" i="103"/>
  <c r="S94" i="103" s="1"/>
  <c r="O94" i="103"/>
  <c r="P94" i="103" s="1"/>
  <c r="AB93" i="103"/>
  <c r="AC93" i="103" s="1"/>
  <c r="Z93" i="103"/>
  <c r="AA93" i="103" s="1"/>
  <c r="X93" i="103"/>
  <c r="Y93" i="103" s="1"/>
  <c r="V93" i="103"/>
  <c r="W93" i="103" s="1"/>
  <c r="T93" i="103"/>
  <c r="U93" i="103" s="1"/>
  <c r="R93" i="103"/>
  <c r="S93" i="103" s="1"/>
  <c r="O93" i="103"/>
  <c r="P93" i="103" s="1"/>
  <c r="AB92" i="103"/>
  <c r="AC92" i="103" s="1"/>
  <c r="Z92" i="103"/>
  <c r="AA92" i="103" s="1"/>
  <c r="X92" i="103"/>
  <c r="Y92" i="103" s="1"/>
  <c r="V92" i="103"/>
  <c r="W92" i="103" s="1"/>
  <c r="T92" i="103"/>
  <c r="U92" i="103" s="1"/>
  <c r="R92" i="103"/>
  <c r="S92" i="103" s="1"/>
  <c r="O92" i="103"/>
  <c r="P92" i="103" s="1"/>
  <c r="AB91" i="103"/>
  <c r="AC91" i="103" s="1"/>
  <c r="Z91" i="103"/>
  <c r="AA91" i="103" s="1"/>
  <c r="X91" i="103"/>
  <c r="Y91" i="103" s="1"/>
  <c r="V91" i="103"/>
  <c r="W91" i="103" s="1"/>
  <c r="T91" i="103"/>
  <c r="U91" i="103" s="1"/>
  <c r="R91" i="103"/>
  <c r="S91" i="103" s="1"/>
  <c r="O91" i="103"/>
  <c r="P91" i="103" s="1"/>
  <c r="AB89" i="103"/>
  <c r="AC89" i="103" s="1"/>
  <c r="Z89" i="103"/>
  <c r="AA89" i="103" s="1"/>
  <c r="X89" i="103"/>
  <c r="Y89" i="103" s="1"/>
  <c r="V89" i="103"/>
  <c r="W89" i="103" s="1"/>
  <c r="T89" i="103"/>
  <c r="R89" i="103"/>
  <c r="S89" i="103" s="1"/>
  <c r="O89" i="103"/>
  <c r="P89" i="103" s="1"/>
  <c r="AB88" i="103"/>
  <c r="AC88" i="103" s="1"/>
  <c r="Z88" i="103"/>
  <c r="AA88" i="103" s="1"/>
  <c r="X88" i="103"/>
  <c r="Y88" i="103" s="1"/>
  <c r="V88" i="103"/>
  <c r="W88" i="103" s="1"/>
  <c r="T88" i="103"/>
  <c r="U88" i="103" s="1"/>
  <c r="R88" i="103"/>
  <c r="S88" i="103" s="1"/>
  <c r="O88" i="103"/>
  <c r="P88" i="103" s="1"/>
  <c r="AB86" i="103"/>
  <c r="Z86" i="103"/>
  <c r="X86" i="103"/>
  <c r="V86" i="103"/>
  <c r="T86" i="103"/>
  <c r="R86" i="103"/>
  <c r="O86" i="103"/>
  <c r="AB84" i="103"/>
  <c r="Z84" i="103"/>
  <c r="X84" i="103"/>
  <c r="V84" i="103"/>
  <c r="T84" i="103"/>
  <c r="R84" i="103"/>
  <c r="O84" i="103"/>
  <c r="AB83" i="103"/>
  <c r="AC83" i="103" s="1"/>
  <c r="Z83" i="103"/>
  <c r="AA83" i="103" s="1"/>
  <c r="X83" i="103"/>
  <c r="Y83" i="103" s="1"/>
  <c r="V83" i="103"/>
  <c r="W83" i="103" s="1"/>
  <c r="T83" i="103"/>
  <c r="U83" i="103" s="1"/>
  <c r="R83" i="103"/>
  <c r="S83" i="103" s="1"/>
  <c r="O83" i="103"/>
  <c r="P83" i="103" s="1"/>
  <c r="AB82" i="103"/>
  <c r="AC82" i="103" s="1"/>
  <c r="Z82" i="103"/>
  <c r="AA82" i="103" s="1"/>
  <c r="X82" i="103"/>
  <c r="Y82" i="103" s="1"/>
  <c r="V82" i="103"/>
  <c r="W82" i="103" s="1"/>
  <c r="T82" i="103"/>
  <c r="U82" i="103" s="1"/>
  <c r="R82" i="103"/>
  <c r="S82" i="103" s="1"/>
  <c r="O82" i="103"/>
  <c r="P82" i="103" s="1"/>
  <c r="AB81" i="103"/>
  <c r="AC81" i="103" s="1"/>
  <c r="Z81" i="103"/>
  <c r="AA81" i="103" s="1"/>
  <c r="X81" i="103"/>
  <c r="Y81" i="103" s="1"/>
  <c r="V81" i="103"/>
  <c r="W81" i="103" s="1"/>
  <c r="T81" i="103"/>
  <c r="U81" i="103" s="1"/>
  <c r="R81" i="103"/>
  <c r="S81" i="103" s="1"/>
  <c r="O81" i="103"/>
  <c r="P81" i="103" s="1"/>
  <c r="AB80" i="103"/>
  <c r="AC80" i="103" s="1"/>
  <c r="Z80" i="103"/>
  <c r="AA80" i="103" s="1"/>
  <c r="X80" i="103"/>
  <c r="Y80" i="103" s="1"/>
  <c r="V80" i="103"/>
  <c r="W80" i="103" s="1"/>
  <c r="T80" i="103"/>
  <c r="U80" i="103" s="1"/>
  <c r="R80" i="103"/>
  <c r="S80" i="103" s="1"/>
  <c r="O80" i="103"/>
  <c r="P80" i="103" s="1"/>
  <c r="AB79" i="103"/>
  <c r="AC79" i="103" s="1"/>
  <c r="Z79" i="103"/>
  <c r="AA79" i="103" s="1"/>
  <c r="X79" i="103"/>
  <c r="Y79" i="103" s="1"/>
  <c r="V79" i="103"/>
  <c r="W79" i="103" s="1"/>
  <c r="T79" i="103"/>
  <c r="U79" i="103" s="1"/>
  <c r="R79" i="103"/>
  <c r="S79" i="103" s="1"/>
  <c r="O79" i="103"/>
  <c r="P79" i="103" s="1"/>
  <c r="AB78" i="103"/>
  <c r="AC78" i="103" s="1"/>
  <c r="Z78" i="103"/>
  <c r="AA78" i="103" s="1"/>
  <c r="X78" i="103"/>
  <c r="Y78" i="103" s="1"/>
  <c r="V78" i="103"/>
  <c r="W78" i="103" s="1"/>
  <c r="T78" i="103"/>
  <c r="U78" i="103" s="1"/>
  <c r="R78" i="103"/>
  <c r="S78" i="103" s="1"/>
  <c r="O78" i="103"/>
  <c r="P78" i="103" s="1"/>
  <c r="AB77" i="103"/>
  <c r="AC77" i="103" s="1"/>
  <c r="Z77" i="103"/>
  <c r="AA77" i="103" s="1"/>
  <c r="X77" i="103"/>
  <c r="Y77" i="103" s="1"/>
  <c r="V77" i="103"/>
  <c r="W77" i="103" s="1"/>
  <c r="T77" i="103"/>
  <c r="U77" i="103" s="1"/>
  <c r="R77" i="103"/>
  <c r="S77" i="103" s="1"/>
  <c r="O77" i="103"/>
  <c r="P77" i="103" s="1"/>
  <c r="AB76" i="103"/>
  <c r="AC76" i="103" s="1"/>
  <c r="Z76" i="103"/>
  <c r="AA76" i="103" s="1"/>
  <c r="X76" i="103"/>
  <c r="Y76" i="103" s="1"/>
  <c r="V76" i="103"/>
  <c r="W76" i="103" s="1"/>
  <c r="T76" i="103"/>
  <c r="U76" i="103" s="1"/>
  <c r="R76" i="103"/>
  <c r="S76" i="103" s="1"/>
  <c r="O76" i="103"/>
  <c r="P76" i="103" s="1"/>
  <c r="AB75" i="103"/>
  <c r="AC75" i="103" s="1"/>
  <c r="Z75" i="103"/>
  <c r="AA75" i="103" s="1"/>
  <c r="X75" i="103"/>
  <c r="Y75" i="103" s="1"/>
  <c r="V75" i="103"/>
  <c r="W75" i="103" s="1"/>
  <c r="T75" i="103"/>
  <c r="U75" i="103" s="1"/>
  <c r="R75" i="103"/>
  <c r="S75" i="103" s="1"/>
  <c r="O75" i="103"/>
  <c r="P75" i="103" s="1"/>
  <c r="AB74" i="103"/>
  <c r="Z74" i="103"/>
  <c r="AB73" i="103"/>
  <c r="AC73" i="103" s="1"/>
  <c r="Z73" i="103"/>
  <c r="AA73" i="103" s="1"/>
  <c r="X73" i="103"/>
  <c r="Y73" i="103" s="1"/>
  <c r="V73" i="103"/>
  <c r="W73" i="103" s="1"/>
  <c r="T73" i="103"/>
  <c r="U73" i="103" s="1"/>
  <c r="R73" i="103"/>
  <c r="S73" i="103" s="1"/>
  <c r="O73" i="103"/>
  <c r="P73" i="103" s="1"/>
  <c r="AB72" i="103"/>
  <c r="AC72" i="103" s="1"/>
  <c r="Z72" i="103"/>
  <c r="AA72" i="103" s="1"/>
  <c r="X72" i="103"/>
  <c r="Y72" i="103" s="1"/>
  <c r="V72" i="103"/>
  <c r="W72" i="103" s="1"/>
  <c r="T72" i="103"/>
  <c r="U72" i="103" s="1"/>
  <c r="R72" i="103"/>
  <c r="S72" i="103" s="1"/>
  <c r="O72" i="103"/>
  <c r="P72" i="103" s="1"/>
  <c r="AB71" i="103"/>
  <c r="AC71" i="103" s="1"/>
  <c r="Z71" i="103"/>
  <c r="AA71" i="103" s="1"/>
  <c r="X71" i="103"/>
  <c r="Y71" i="103" s="1"/>
  <c r="V71" i="103"/>
  <c r="T71" i="103"/>
  <c r="U71" i="103" s="1"/>
  <c r="R71" i="103"/>
  <c r="S71" i="103" s="1"/>
  <c r="O71" i="103"/>
  <c r="P71" i="103" s="1"/>
  <c r="AB70" i="103"/>
  <c r="Z70" i="103"/>
  <c r="X70" i="103"/>
  <c r="V70" i="103"/>
  <c r="T70" i="103"/>
  <c r="R70" i="103"/>
  <c r="O70" i="103"/>
  <c r="AB69" i="103"/>
  <c r="AC69" i="103" s="1"/>
  <c r="Z69" i="103"/>
  <c r="AA69" i="103" s="1"/>
  <c r="X69" i="103"/>
  <c r="Y69" i="103" s="1"/>
  <c r="V69" i="103"/>
  <c r="W69" i="103" s="1"/>
  <c r="T69" i="103"/>
  <c r="U69" i="103" s="1"/>
  <c r="R69" i="103"/>
  <c r="S69" i="103" s="1"/>
  <c r="O69" i="103"/>
  <c r="P69" i="103" s="1"/>
  <c r="AB68" i="103"/>
  <c r="AC68" i="103" s="1"/>
  <c r="Z68" i="103"/>
  <c r="AA68" i="103" s="1"/>
  <c r="X68" i="103"/>
  <c r="Y68" i="103" s="1"/>
  <c r="V68" i="103"/>
  <c r="W68" i="103" s="1"/>
  <c r="T68" i="103"/>
  <c r="U68" i="103" s="1"/>
  <c r="R68" i="103"/>
  <c r="S68" i="103" s="1"/>
  <c r="O68" i="103"/>
  <c r="P68" i="103" s="1"/>
  <c r="AB67" i="103"/>
  <c r="AC67" i="103" s="1"/>
  <c r="Z67" i="103"/>
  <c r="AA67" i="103" s="1"/>
  <c r="X67" i="103"/>
  <c r="Y67" i="103" s="1"/>
  <c r="V67" i="103"/>
  <c r="W67" i="103" s="1"/>
  <c r="T67" i="103"/>
  <c r="U67" i="103" s="1"/>
  <c r="R67" i="103"/>
  <c r="S67" i="103" s="1"/>
  <c r="O67" i="103"/>
  <c r="P67" i="103" s="1"/>
  <c r="AB66" i="103"/>
  <c r="AC66" i="103" s="1"/>
  <c r="Z66" i="103"/>
  <c r="AA66" i="103" s="1"/>
  <c r="X66" i="103"/>
  <c r="Y66" i="103" s="1"/>
  <c r="V66" i="103"/>
  <c r="W66" i="103" s="1"/>
  <c r="T66" i="103"/>
  <c r="U66" i="103" s="1"/>
  <c r="R66" i="103"/>
  <c r="S66" i="103" s="1"/>
  <c r="O66" i="103"/>
  <c r="P66" i="103" s="1"/>
  <c r="AB65" i="103"/>
  <c r="AC65" i="103" s="1"/>
  <c r="Z65" i="103"/>
  <c r="AA65" i="103" s="1"/>
  <c r="X65" i="103"/>
  <c r="Y65" i="103" s="1"/>
  <c r="V65" i="103"/>
  <c r="W65" i="103" s="1"/>
  <c r="T65" i="103"/>
  <c r="U65" i="103" s="1"/>
  <c r="R65" i="103"/>
  <c r="S65" i="103" s="1"/>
  <c r="O65" i="103"/>
  <c r="P65" i="103" s="1"/>
  <c r="AB64" i="103"/>
  <c r="AC64" i="103" s="1"/>
  <c r="Z64" i="103"/>
  <c r="AA64" i="103" s="1"/>
  <c r="X64" i="103"/>
  <c r="Y64" i="103" s="1"/>
  <c r="V64" i="103"/>
  <c r="W64" i="103" s="1"/>
  <c r="T64" i="103"/>
  <c r="U64" i="103" s="1"/>
  <c r="R64" i="103"/>
  <c r="S64" i="103" s="1"/>
  <c r="O64" i="103"/>
  <c r="P64" i="103" s="1"/>
  <c r="AB63" i="103"/>
  <c r="AC63" i="103" s="1"/>
  <c r="Z63" i="103"/>
  <c r="AA63" i="103" s="1"/>
  <c r="X63" i="103"/>
  <c r="Y63" i="103" s="1"/>
  <c r="V63" i="103"/>
  <c r="W63" i="103" s="1"/>
  <c r="T63" i="103"/>
  <c r="U63" i="103" s="1"/>
  <c r="R63" i="103"/>
  <c r="S63" i="103" s="1"/>
  <c r="O63" i="103"/>
  <c r="P63" i="103" s="1"/>
  <c r="AB62" i="103"/>
  <c r="AC62" i="103" s="1"/>
  <c r="Z62" i="103"/>
  <c r="AA62" i="103" s="1"/>
  <c r="X62" i="103"/>
  <c r="V62" i="103"/>
  <c r="W62" i="103" s="1"/>
  <c r="T62" i="103"/>
  <c r="R62" i="103"/>
  <c r="S62" i="103" s="1"/>
  <c r="O62" i="103"/>
  <c r="AR48" i="103"/>
  <c r="AQ48" i="103"/>
  <c r="AP48" i="103"/>
  <c r="AO48" i="103"/>
  <c r="AN48" i="103"/>
  <c r="AM48" i="103"/>
  <c r="AH48" i="103"/>
  <c r="AG48" i="103"/>
  <c r="AF48" i="103"/>
  <c r="AE48" i="103"/>
  <c r="AD48" i="103"/>
  <c r="AC48" i="103"/>
  <c r="W48" i="103"/>
  <c r="V48" i="103"/>
  <c r="U48" i="103"/>
  <c r="T48" i="103"/>
  <c r="S48" i="103"/>
  <c r="R48" i="103"/>
  <c r="AS45" i="103"/>
  <c r="AI45" i="103"/>
  <c r="X45" i="103"/>
  <c r="K102" i="103"/>
  <c r="AS33" i="103"/>
  <c r="AI33" i="103"/>
  <c r="X33" i="103"/>
  <c r="AI17" i="103"/>
  <c r="X17" i="103"/>
  <c r="AS19" i="103"/>
  <c r="AI19" i="103"/>
  <c r="X19" i="103"/>
  <c r="N11" i="103"/>
  <c r="AS43" i="103"/>
  <c r="AI43" i="103"/>
  <c r="X43" i="103"/>
  <c r="K95" i="103"/>
  <c r="AS41" i="103"/>
  <c r="AI41" i="103"/>
  <c r="X41" i="103"/>
  <c r="N9" i="103"/>
  <c r="AS36" i="103"/>
  <c r="AI36" i="103"/>
  <c r="X36" i="103"/>
  <c r="K93" i="103"/>
  <c r="L93" i="103" s="1"/>
  <c r="AS34" i="103"/>
  <c r="AI34" i="103"/>
  <c r="X34" i="103"/>
  <c r="N8" i="103"/>
  <c r="AS42" i="103"/>
  <c r="AI42" i="103"/>
  <c r="X42" i="103"/>
  <c r="K91" i="103"/>
  <c r="L91" i="103" s="1"/>
  <c r="AI7" i="103"/>
  <c r="X7" i="103"/>
  <c r="N23" i="103"/>
  <c r="M23" i="103"/>
  <c r="AS21" i="103"/>
  <c r="AI21" i="103"/>
  <c r="X21" i="103"/>
  <c r="N5" i="103"/>
  <c r="K89" i="103"/>
  <c r="L89" i="103" s="1"/>
  <c r="AS25" i="103"/>
  <c r="AI25" i="103"/>
  <c r="X25" i="103"/>
  <c r="N28" i="103"/>
  <c r="M28" i="103"/>
  <c r="AS24" i="103"/>
  <c r="AI24" i="103"/>
  <c r="X24" i="103"/>
  <c r="N17" i="103"/>
  <c r="M17" i="103"/>
  <c r="AS8" i="103"/>
  <c r="AI8" i="103"/>
  <c r="X8" i="103"/>
  <c r="N26" i="103"/>
  <c r="K86" i="103"/>
  <c r="X28" i="103"/>
  <c r="N21" i="103"/>
  <c r="M21" i="103"/>
  <c r="AS15" i="103"/>
  <c r="AI15" i="103"/>
  <c r="X15" i="103"/>
  <c r="N25" i="103"/>
  <c r="K84" i="103"/>
  <c r="M33" i="103"/>
  <c r="N33" i="103"/>
  <c r="X32" i="103"/>
  <c r="AS16" i="103"/>
  <c r="AI16" i="103"/>
  <c r="X16" i="103"/>
  <c r="M30" i="103"/>
  <c r="AS10" i="103"/>
  <c r="AI10" i="103"/>
  <c r="X10" i="103"/>
  <c r="AS44" i="103"/>
  <c r="AI44" i="103"/>
  <c r="X44" i="103"/>
  <c r="N16" i="103"/>
  <c r="K79" i="103"/>
  <c r="L79" i="103" s="1"/>
  <c r="AS22" i="103"/>
  <c r="AI22" i="103"/>
  <c r="X22" i="103"/>
  <c r="X9" i="103"/>
  <c r="M6" i="103"/>
  <c r="AS14" i="103"/>
  <c r="AI14" i="103"/>
  <c r="X14" i="103"/>
  <c r="M36" i="103"/>
  <c r="N36" i="103"/>
  <c r="K76" i="103"/>
  <c r="L76" i="103" s="1"/>
  <c r="AS18" i="103"/>
  <c r="AI18" i="103"/>
  <c r="X18" i="103"/>
  <c r="N31" i="103"/>
  <c r="K75" i="103"/>
  <c r="L75" i="103" s="1"/>
  <c r="AS20" i="103"/>
  <c r="AI20" i="103"/>
  <c r="X20" i="103"/>
  <c r="K77" i="103"/>
  <c r="L77" i="103" s="1"/>
  <c r="AS11" i="103"/>
  <c r="AI11" i="103"/>
  <c r="X11" i="103"/>
  <c r="M32" i="103"/>
  <c r="AS5" i="103"/>
  <c r="AI5" i="103"/>
  <c r="X5" i="103"/>
  <c r="M12" i="103"/>
  <c r="N12" i="103"/>
  <c r="AS23" i="103"/>
  <c r="AI23" i="103"/>
  <c r="X23" i="103"/>
  <c r="N22" i="103"/>
  <c r="M22" i="103"/>
  <c r="AS35" i="103"/>
  <c r="AI35" i="103"/>
  <c r="X35" i="103"/>
  <c r="K70" i="103"/>
  <c r="X40" i="103"/>
  <c r="N14" i="103"/>
  <c r="AS6" i="103"/>
  <c r="AI6" i="103"/>
  <c r="X6" i="103"/>
  <c r="AS37" i="103"/>
  <c r="AI37" i="103"/>
  <c r="X37" i="103"/>
  <c r="N19" i="103"/>
  <c r="K67" i="103"/>
  <c r="L67" i="103" s="1"/>
  <c r="AS47" i="103"/>
  <c r="AI47" i="103"/>
  <c r="X47" i="103"/>
  <c r="AI12" i="103"/>
  <c r="X12" i="103"/>
  <c r="N38" i="103"/>
  <c r="K65" i="103"/>
  <c r="L65" i="103" s="1"/>
  <c r="AS39" i="103"/>
  <c r="AI39" i="103"/>
  <c r="X39" i="103"/>
  <c r="N34" i="103"/>
  <c r="K64" i="103"/>
  <c r="L64" i="103" s="1"/>
  <c r="AS26" i="103"/>
  <c r="AI26" i="103"/>
  <c r="X26" i="103"/>
  <c r="N35" i="103"/>
  <c r="K63" i="103"/>
  <c r="L63" i="103" s="1"/>
  <c r="AS31" i="103"/>
  <c r="AI31" i="103"/>
  <c r="X31" i="103"/>
  <c r="N40" i="103"/>
  <c r="K48" i="103"/>
  <c r="D98" i="103" s="1"/>
  <c r="T98" i="103" l="1"/>
  <c r="U98" i="103" s="1"/>
  <c r="AB98" i="103"/>
  <c r="AC98" i="103" s="1"/>
  <c r="E98" i="103"/>
  <c r="D105" i="103"/>
  <c r="E105" i="103" s="1"/>
  <c r="O98" i="103"/>
  <c r="P98" i="103" s="1"/>
  <c r="Z98" i="103"/>
  <c r="AA98" i="103" s="1"/>
  <c r="V98" i="103"/>
  <c r="W98" i="103" s="1"/>
  <c r="X98" i="103"/>
  <c r="Y98" i="103" s="1"/>
  <c r="R98" i="103"/>
  <c r="S98" i="103" s="1"/>
  <c r="N39" i="103"/>
  <c r="M40" i="103"/>
  <c r="M35" i="103"/>
  <c r="M34" i="103"/>
  <c r="M38" i="103"/>
  <c r="N20" i="103"/>
  <c r="K73" i="103"/>
  <c r="L73" i="103" s="1"/>
  <c r="N29" i="103"/>
  <c r="M31" i="103"/>
  <c r="N37" i="103"/>
  <c r="K92" i="103"/>
  <c r="L92" i="103" s="1"/>
  <c r="N15" i="103"/>
  <c r="K94" i="103"/>
  <c r="L94" i="103" s="1"/>
  <c r="N10" i="103"/>
  <c r="K96" i="103"/>
  <c r="L96" i="103" s="1"/>
  <c r="K98" i="103"/>
  <c r="L98" i="103" s="1"/>
  <c r="K72" i="103"/>
  <c r="L72" i="103" s="1"/>
  <c r="K69" i="103"/>
  <c r="L69" i="103" s="1"/>
  <c r="N18" i="103"/>
  <c r="N7" i="103"/>
  <c r="M39" i="103"/>
  <c r="M27" i="103"/>
  <c r="M20" i="103"/>
  <c r="N32" i="103"/>
  <c r="M29" i="103"/>
  <c r="N6" i="103"/>
  <c r="K78" i="103"/>
  <c r="L78" i="103" s="1"/>
  <c r="M7" i="103"/>
  <c r="N30" i="103"/>
  <c r="K82" i="103"/>
  <c r="L82" i="103" s="1"/>
  <c r="K83" i="103"/>
  <c r="L83" i="103" s="1"/>
  <c r="M26" i="103"/>
  <c r="M5" i="103"/>
  <c r="K99" i="103"/>
  <c r="L99" i="103" s="1"/>
  <c r="K101" i="103"/>
  <c r="L101" i="103" s="1"/>
  <c r="K103" i="103"/>
  <c r="K88" i="103"/>
  <c r="L88" i="103" s="1"/>
  <c r="N27" i="103"/>
  <c r="N24" i="103"/>
  <c r="K100" i="103"/>
  <c r="L100" i="103" s="1"/>
  <c r="K104" i="103"/>
  <c r="L104" i="103" s="1"/>
  <c r="K71" i="103"/>
  <c r="L71" i="103" s="1"/>
  <c r="M25" i="103"/>
  <c r="K62" i="103"/>
  <c r="O105" i="103"/>
  <c r="P105" i="103" s="1"/>
  <c r="T105" i="103"/>
  <c r="U105" i="103" s="1"/>
  <c r="X105" i="103"/>
  <c r="Y105" i="103" s="1"/>
  <c r="AB105" i="103"/>
  <c r="AC105" i="103" s="1"/>
  <c r="K66" i="103"/>
  <c r="L66" i="103" s="1"/>
  <c r="K68" i="103"/>
  <c r="L68" i="103" s="1"/>
  <c r="K80" i="103"/>
  <c r="L80" i="103" s="1"/>
  <c r="L48" i="103"/>
  <c r="K81" i="103"/>
  <c r="L81" i="103" s="1"/>
  <c r="M19" i="103"/>
  <c r="M14" i="103"/>
  <c r="M18" i="103"/>
  <c r="M16" i="103"/>
  <c r="M24" i="103"/>
  <c r="M37" i="103"/>
  <c r="M8" i="103"/>
  <c r="M15" i="103"/>
  <c r="M9" i="103"/>
  <c r="M10" i="103"/>
  <c r="M11" i="103"/>
  <c r="P62" i="103"/>
  <c r="U62" i="103"/>
  <c r="Y62" i="103"/>
  <c r="R105" i="103"/>
  <c r="S105" i="103" s="1"/>
  <c r="Z105" i="103"/>
  <c r="AA105" i="103" s="1"/>
  <c r="V105" i="103" l="1"/>
  <c r="W105" i="103" s="1"/>
  <c r="K105" i="103"/>
  <c r="L105" i="103" s="1"/>
  <c r="L62" i="103"/>
  <c r="N100" i="102" l="1"/>
  <c r="O100" i="102"/>
  <c r="P100" i="102"/>
  <c r="M100" i="102"/>
  <c r="M101" i="102" s="1"/>
  <c r="P61" i="102"/>
  <c r="O61" i="102"/>
  <c r="D6" i="102" s="1"/>
  <c r="Q60" i="102"/>
  <c r="S60" i="102" s="1"/>
  <c r="Q58" i="102"/>
  <c r="T58" i="102" s="1"/>
  <c r="Q57" i="102"/>
  <c r="T57" i="102" s="1"/>
  <c r="Q56" i="102"/>
  <c r="T56" i="102" s="1"/>
  <c r="Q55" i="102"/>
  <c r="S55" i="102" s="1"/>
  <c r="S54" i="102"/>
  <c r="Q54" i="102"/>
  <c r="T54" i="102" s="1"/>
  <c r="Q53" i="102"/>
  <c r="T53" i="102" s="1"/>
  <c r="Q52" i="102"/>
  <c r="T52" i="102" s="1"/>
  <c r="Q50" i="102"/>
  <c r="S50" i="102" s="1"/>
  <c r="Q49" i="102"/>
  <c r="T49" i="102" s="1"/>
  <c r="Q48" i="102"/>
  <c r="T48" i="102" s="1"/>
  <c r="Q47" i="102"/>
  <c r="T47" i="102" s="1"/>
  <c r="Q46" i="102"/>
  <c r="S46" i="102" s="1"/>
  <c r="Q45" i="102"/>
  <c r="T45" i="102" s="1"/>
  <c r="Q44" i="102"/>
  <c r="T44" i="102" s="1"/>
  <c r="Q43" i="102"/>
  <c r="T43" i="102" s="1"/>
  <c r="Q42" i="102"/>
  <c r="S42" i="102" s="1"/>
  <c r="Q41" i="102"/>
  <c r="T41" i="102" s="1"/>
  <c r="Q40" i="102"/>
  <c r="T40" i="102" s="1"/>
  <c r="Q39" i="102"/>
  <c r="T39" i="102" s="1"/>
  <c r="Q38" i="102"/>
  <c r="S38" i="102" s="1"/>
  <c r="Q37" i="102"/>
  <c r="T37" i="102" s="1"/>
  <c r="Q36" i="102"/>
  <c r="T36" i="102" s="1"/>
  <c r="Q35" i="102"/>
  <c r="T35" i="102" s="1"/>
  <c r="Q34" i="102"/>
  <c r="S34" i="102" s="1"/>
  <c r="Q33" i="102"/>
  <c r="S33" i="102" s="1"/>
  <c r="Q32" i="102"/>
  <c r="T32" i="102" s="1"/>
  <c r="Q31" i="102"/>
  <c r="T31" i="102" s="1"/>
  <c r="Q30" i="102"/>
  <c r="Q29" i="102"/>
  <c r="T29" i="102" s="1"/>
  <c r="Q28" i="102"/>
  <c r="S28" i="102" s="1"/>
  <c r="Q27" i="102"/>
  <c r="T27" i="102" s="1"/>
  <c r="Q26" i="102"/>
  <c r="Q25" i="102"/>
  <c r="Q24" i="102"/>
  <c r="S24" i="102" s="1"/>
  <c r="Q23" i="102"/>
  <c r="T23" i="102" s="1"/>
  <c r="Q22" i="102"/>
  <c r="T22" i="102" s="1"/>
  <c r="Q21" i="102"/>
  <c r="T21" i="102" s="1"/>
  <c r="Q20" i="102"/>
  <c r="Q19" i="102"/>
  <c r="T19" i="102" s="1"/>
  <c r="Q18" i="102"/>
  <c r="S18" i="102" s="1"/>
  <c r="N5" i="102"/>
  <c r="M5" i="102"/>
  <c r="AK72" i="102"/>
  <c r="AJ72" i="102"/>
  <c r="AI72" i="102"/>
  <c r="BC61" i="102"/>
  <c r="AR6" i="102" s="1"/>
  <c r="BB61" i="102"/>
  <c r="AQ6" i="102" s="1"/>
  <c r="AT61" i="102"/>
  <c r="AR5" i="102" s="1"/>
  <c r="AS61" i="102"/>
  <c r="AG6" i="102" s="1"/>
  <c r="AJ61" i="102"/>
  <c r="AH5" i="102" s="1"/>
  <c r="AI61" i="102"/>
  <c r="Z61" i="102"/>
  <c r="N6" i="102" s="1"/>
  <c r="Y61" i="102"/>
  <c r="M6" i="102" s="1"/>
  <c r="BM60" i="102"/>
  <c r="BL60" i="102"/>
  <c r="BD60" i="102"/>
  <c r="BH60" i="102" s="1"/>
  <c r="AU60" i="102"/>
  <c r="BG60" i="102" s="1"/>
  <c r="AK60" i="102"/>
  <c r="AN60" i="102" s="1"/>
  <c r="AA60" i="102"/>
  <c r="AD60" i="102" s="1"/>
  <c r="BL58" i="102"/>
  <c r="BD58" i="102"/>
  <c r="BH58" i="102" s="1"/>
  <c r="AU58" i="102"/>
  <c r="BG58" i="102" s="1"/>
  <c r="AK58" i="102"/>
  <c r="AN58" i="102" s="1"/>
  <c r="AA58" i="102"/>
  <c r="BM57" i="102"/>
  <c r="BL57" i="102"/>
  <c r="BD57" i="102"/>
  <c r="BH57" i="102" s="1"/>
  <c r="AU57" i="102"/>
  <c r="BG57" i="102" s="1"/>
  <c r="AK57" i="102"/>
  <c r="AA57" i="102"/>
  <c r="AC57" i="102" s="1"/>
  <c r="BM56" i="102"/>
  <c r="BL56" i="102"/>
  <c r="BD56" i="102"/>
  <c r="BH56" i="102" s="1"/>
  <c r="AU56" i="102"/>
  <c r="BG56" i="102" s="1"/>
  <c r="AK56" i="102"/>
  <c r="AM56" i="102" s="1"/>
  <c r="AA56" i="102"/>
  <c r="AD56" i="102" s="1"/>
  <c r="BM55" i="102"/>
  <c r="BL55" i="102"/>
  <c r="BD55" i="102"/>
  <c r="BH55" i="102" s="1"/>
  <c r="AU55" i="102"/>
  <c r="AW55" i="102" s="1"/>
  <c r="AK55" i="102"/>
  <c r="AN55" i="102" s="1"/>
  <c r="AA55" i="102"/>
  <c r="AD55" i="102" s="1"/>
  <c r="BM54" i="102"/>
  <c r="BL54" i="102"/>
  <c r="BD54" i="102"/>
  <c r="BH54" i="102" s="1"/>
  <c r="AU54" i="102"/>
  <c r="BG54" i="102" s="1"/>
  <c r="AK54" i="102"/>
  <c r="AN54" i="102" s="1"/>
  <c r="AA54" i="102"/>
  <c r="BM53" i="102"/>
  <c r="BD53" i="102"/>
  <c r="BH53" i="102" s="1"/>
  <c r="AU53" i="102"/>
  <c r="AK53" i="102"/>
  <c r="AM53" i="102" s="1"/>
  <c r="AA53" i="102"/>
  <c r="AC53" i="102" s="1"/>
  <c r="BL52" i="102"/>
  <c r="BD52" i="102"/>
  <c r="BH52" i="102" s="1"/>
  <c r="AU52" i="102"/>
  <c r="BG52" i="102" s="1"/>
  <c r="AK52" i="102"/>
  <c r="AN52" i="102" s="1"/>
  <c r="AA52" i="102"/>
  <c r="BL50" i="102"/>
  <c r="BD50" i="102"/>
  <c r="BH50" i="102" s="1"/>
  <c r="AU50" i="102"/>
  <c r="BG50" i="102" s="1"/>
  <c r="AK50" i="102"/>
  <c r="AN50" i="102" s="1"/>
  <c r="AA50" i="102"/>
  <c r="AC50" i="102" s="1"/>
  <c r="BM49" i="102"/>
  <c r="BL49" i="102"/>
  <c r="BD49" i="102"/>
  <c r="BH49" i="102" s="1"/>
  <c r="AU49" i="102"/>
  <c r="AX49" i="102" s="1"/>
  <c r="AK49" i="102"/>
  <c r="AN49" i="102" s="1"/>
  <c r="AA49" i="102"/>
  <c r="AD49" i="102" s="1"/>
  <c r="BM48" i="102"/>
  <c r="BL48" i="102"/>
  <c r="BD48" i="102"/>
  <c r="BH48" i="102" s="1"/>
  <c r="AU48" i="102"/>
  <c r="BG48" i="102" s="1"/>
  <c r="AK48" i="102"/>
  <c r="AM48" i="102" s="1"/>
  <c r="AA48" i="102"/>
  <c r="BM47" i="102"/>
  <c r="BL47" i="102"/>
  <c r="BD47" i="102"/>
  <c r="BH47" i="102" s="1"/>
  <c r="AU47" i="102"/>
  <c r="BG47" i="102" s="1"/>
  <c r="AK47" i="102"/>
  <c r="AA47" i="102"/>
  <c r="AD47" i="102" s="1"/>
  <c r="BM46" i="102"/>
  <c r="BL46" i="102"/>
  <c r="BD46" i="102"/>
  <c r="BH46" i="102" s="1"/>
  <c r="AU46" i="102"/>
  <c r="BG46" i="102" s="1"/>
  <c r="AK46" i="102"/>
  <c r="AM46" i="102" s="1"/>
  <c r="AA46" i="102"/>
  <c r="AD46" i="102" s="1"/>
  <c r="BD45" i="102"/>
  <c r="BH45" i="102" s="1"/>
  <c r="AU45" i="102"/>
  <c r="AX45" i="102" s="1"/>
  <c r="AK45" i="102"/>
  <c r="AA45" i="102"/>
  <c r="AC45" i="102" s="1"/>
  <c r="BL44" i="102"/>
  <c r="BD44" i="102"/>
  <c r="BH44" i="102" s="1"/>
  <c r="AU44" i="102"/>
  <c r="AW44" i="102" s="1"/>
  <c r="AK44" i="102"/>
  <c r="AM44" i="102" s="1"/>
  <c r="AA44" i="102"/>
  <c r="AD44" i="102" s="1"/>
  <c r="BL43" i="102"/>
  <c r="BD43" i="102"/>
  <c r="BH43" i="102" s="1"/>
  <c r="AU43" i="102"/>
  <c r="AX43" i="102" s="1"/>
  <c r="AK43" i="102"/>
  <c r="AA43" i="102"/>
  <c r="AC43" i="102" s="1"/>
  <c r="BD42" i="102"/>
  <c r="BH42" i="102" s="1"/>
  <c r="AU42" i="102"/>
  <c r="BG42" i="102" s="1"/>
  <c r="AK42" i="102"/>
  <c r="AN42" i="102" s="1"/>
  <c r="AA42" i="102"/>
  <c r="BM41" i="102"/>
  <c r="BL41" i="102"/>
  <c r="BD41" i="102"/>
  <c r="BH41" i="102" s="1"/>
  <c r="AU41" i="102"/>
  <c r="AX41" i="102" s="1"/>
  <c r="AK41" i="102"/>
  <c r="AA41" i="102"/>
  <c r="AC41" i="102" s="1"/>
  <c r="BM40" i="102"/>
  <c r="BL40" i="102"/>
  <c r="BD40" i="102"/>
  <c r="BH40" i="102" s="1"/>
  <c r="AU40" i="102"/>
  <c r="BG40" i="102" s="1"/>
  <c r="AK40" i="102"/>
  <c r="AM40" i="102" s="1"/>
  <c r="AA40" i="102"/>
  <c r="AC40" i="102" s="1"/>
  <c r="BM39" i="102"/>
  <c r="BL39" i="102"/>
  <c r="BD39" i="102"/>
  <c r="BH39" i="102" s="1"/>
  <c r="AU39" i="102"/>
  <c r="AW39" i="102" s="1"/>
  <c r="AK39" i="102"/>
  <c r="AM39" i="102" s="1"/>
  <c r="AA39" i="102"/>
  <c r="AD39" i="102" s="1"/>
  <c r="BL38" i="102"/>
  <c r="BD38" i="102"/>
  <c r="BH38" i="102" s="1"/>
  <c r="AU38" i="102"/>
  <c r="AX38" i="102" s="1"/>
  <c r="AK38" i="102"/>
  <c r="AA38" i="102"/>
  <c r="AC38" i="102" s="1"/>
  <c r="BM37" i="102"/>
  <c r="BL37" i="102"/>
  <c r="BD37" i="102"/>
  <c r="BH37" i="102" s="1"/>
  <c r="AU37" i="102"/>
  <c r="BG37" i="102" s="1"/>
  <c r="AK37" i="102"/>
  <c r="AM37" i="102" s="1"/>
  <c r="AA37" i="102"/>
  <c r="AD37" i="102" s="1"/>
  <c r="BM36" i="102"/>
  <c r="BL36" i="102"/>
  <c r="BD36" i="102"/>
  <c r="BH36" i="102" s="1"/>
  <c r="AU36" i="102"/>
  <c r="AW36" i="102" s="1"/>
  <c r="AK36" i="102"/>
  <c r="AN36" i="102" s="1"/>
  <c r="AA36" i="102"/>
  <c r="AD36" i="102" s="1"/>
  <c r="BM35" i="102"/>
  <c r="BL35" i="102"/>
  <c r="BD35" i="102"/>
  <c r="BH35" i="102" s="1"/>
  <c r="AU35" i="102"/>
  <c r="BG35" i="102" s="1"/>
  <c r="AK35" i="102"/>
  <c r="AN35" i="102" s="1"/>
  <c r="AA35" i="102"/>
  <c r="AD35" i="102" s="1"/>
  <c r="BL34" i="102"/>
  <c r="BD34" i="102"/>
  <c r="BH34" i="102" s="1"/>
  <c r="AU34" i="102"/>
  <c r="AX34" i="102" s="1"/>
  <c r="AK34" i="102"/>
  <c r="AM34" i="102" s="1"/>
  <c r="AA34" i="102"/>
  <c r="AC34" i="102" s="1"/>
  <c r="BM33" i="102"/>
  <c r="BL33" i="102"/>
  <c r="BD33" i="102"/>
  <c r="BH33" i="102" s="1"/>
  <c r="AU33" i="102"/>
  <c r="AW33" i="102" s="1"/>
  <c r="AK33" i="102"/>
  <c r="AN33" i="102" s="1"/>
  <c r="AA33" i="102"/>
  <c r="AD33" i="102" s="1"/>
  <c r="BM32" i="102"/>
  <c r="BL32" i="102"/>
  <c r="BD32" i="102"/>
  <c r="BH32" i="102" s="1"/>
  <c r="AU32" i="102"/>
  <c r="BG32" i="102" s="1"/>
  <c r="AK32" i="102"/>
  <c r="AN32" i="102" s="1"/>
  <c r="AA32" i="102"/>
  <c r="AD32" i="102" s="1"/>
  <c r="BL31" i="102"/>
  <c r="BD31" i="102"/>
  <c r="BH31" i="102" s="1"/>
  <c r="AU31" i="102"/>
  <c r="AX31" i="102" s="1"/>
  <c r="AK31" i="102"/>
  <c r="AM31" i="102" s="1"/>
  <c r="AA31" i="102"/>
  <c r="AC31" i="102" s="1"/>
  <c r="AK30" i="102"/>
  <c r="AA30" i="102"/>
  <c r="BM29" i="102"/>
  <c r="BL29" i="102"/>
  <c r="BD29" i="102"/>
  <c r="BH29" i="102" s="1"/>
  <c r="AU29" i="102"/>
  <c r="BG29" i="102" s="1"/>
  <c r="AK29" i="102"/>
  <c r="AN29" i="102" s="1"/>
  <c r="AA29" i="102"/>
  <c r="AC29" i="102" s="1"/>
  <c r="BL28" i="102"/>
  <c r="BD28" i="102"/>
  <c r="BH28" i="102" s="1"/>
  <c r="AU28" i="102"/>
  <c r="AW28" i="102" s="1"/>
  <c r="AK28" i="102"/>
  <c r="AM28" i="102" s="1"/>
  <c r="AA28" i="102"/>
  <c r="AD28" i="102" s="1"/>
  <c r="BL27" i="102"/>
  <c r="BD27" i="102"/>
  <c r="BH27" i="102" s="1"/>
  <c r="AU27" i="102"/>
  <c r="AX27" i="102" s="1"/>
  <c r="AK27" i="102"/>
  <c r="AN27" i="102" s="1"/>
  <c r="AA27" i="102"/>
  <c r="AC27" i="102" s="1"/>
  <c r="AK26" i="102"/>
  <c r="AA26" i="102"/>
  <c r="AK25" i="102"/>
  <c r="AA25" i="102"/>
  <c r="BM24" i="102"/>
  <c r="BL24" i="102"/>
  <c r="BD24" i="102"/>
  <c r="BH24" i="102" s="1"/>
  <c r="AU24" i="102"/>
  <c r="BG24" i="102" s="1"/>
  <c r="AK24" i="102"/>
  <c r="AN24" i="102" s="1"/>
  <c r="AA24" i="102"/>
  <c r="AD24" i="102" s="1"/>
  <c r="BM23" i="102"/>
  <c r="BL23" i="102"/>
  <c r="BD23" i="102"/>
  <c r="BH23" i="102" s="1"/>
  <c r="AU23" i="102"/>
  <c r="BG23" i="102" s="1"/>
  <c r="AK23" i="102"/>
  <c r="AN23" i="102" s="1"/>
  <c r="AA23" i="102"/>
  <c r="AD23" i="102" s="1"/>
  <c r="BM22" i="102"/>
  <c r="BL22" i="102"/>
  <c r="BD22" i="102"/>
  <c r="BH22" i="102" s="1"/>
  <c r="AU22" i="102"/>
  <c r="AX22" i="102" s="1"/>
  <c r="AK22" i="102"/>
  <c r="AN22" i="102" s="1"/>
  <c r="AA22" i="102"/>
  <c r="AD22" i="102" s="1"/>
  <c r="BL21" i="102"/>
  <c r="BD21" i="102"/>
  <c r="BH21" i="102" s="1"/>
  <c r="AU21" i="102"/>
  <c r="BG21" i="102" s="1"/>
  <c r="AK21" i="102"/>
  <c r="AN21" i="102" s="1"/>
  <c r="AA21" i="102"/>
  <c r="AD21" i="102" s="1"/>
  <c r="AK20" i="102"/>
  <c r="AA20" i="102"/>
  <c r="BM19" i="102"/>
  <c r="BL19" i="102"/>
  <c r="BD19" i="102"/>
  <c r="BH19" i="102" s="1"/>
  <c r="AU19" i="102"/>
  <c r="BG19" i="102" s="1"/>
  <c r="AK19" i="102"/>
  <c r="AN19" i="102" s="1"/>
  <c r="AA19" i="102"/>
  <c r="AD19" i="102" s="1"/>
  <c r="BL18" i="102"/>
  <c r="BD18" i="102"/>
  <c r="BH18" i="102" s="1"/>
  <c r="AU18" i="102"/>
  <c r="BG18" i="102" s="1"/>
  <c r="AK18" i="102"/>
  <c r="AN18" i="102" s="1"/>
  <c r="AA18" i="102"/>
  <c r="AC18" i="102" s="1"/>
  <c r="BE13" i="102"/>
  <c r="AU13" i="102"/>
  <c r="BE12" i="102"/>
  <c r="AU12" i="102"/>
  <c r="E6" i="102" l="1"/>
  <c r="E7" i="102" s="1"/>
  <c r="D7" i="102"/>
  <c r="X6" i="102"/>
  <c r="AK61" i="102"/>
  <c r="AM61" i="102" s="1"/>
  <c r="AH6" i="102"/>
  <c r="AH7" i="102" s="1"/>
  <c r="AM36" i="102"/>
  <c r="AM55" i="102"/>
  <c r="S32" i="102"/>
  <c r="O101" i="102"/>
  <c r="BI37" i="102"/>
  <c r="AD18" i="102"/>
  <c r="BG36" i="102"/>
  <c r="BI36" i="102" s="1"/>
  <c r="N7" i="102"/>
  <c r="W5" i="102"/>
  <c r="AW24" i="102"/>
  <c r="AD34" i="102"/>
  <c r="AD41" i="102"/>
  <c r="S41" i="102"/>
  <c r="N101" i="102"/>
  <c r="AD53" i="102"/>
  <c r="BI56" i="102"/>
  <c r="BI58" i="102"/>
  <c r="BI52" i="102"/>
  <c r="AI6" i="102"/>
  <c r="AN28" i="102"/>
  <c r="AW47" i="102"/>
  <c r="X5" i="102"/>
  <c r="X7" i="102" s="1"/>
  <c r="AR7" i="102"/>
  <c r="AM22" i="102"/>
  <c r="AW19" i="102"/>
  <c r="AC33" i="102"/>
  <c r="AD40" i="102"/>
  <c r="AX48" i="102"/>
  <c r="AD27" i="102"/>
  <c r="BI32" i="102"/>
  <c r="AX35" i="102"/>
  <c r="AX36" i="102"/>
  <c r="AC39" i="102"/>
  <c r="AW42" i="102"/>
  <c r="AX58" i="102"/>
  <c r="AC60" i="102"/>
  <c r="T33" i="102"/>
  <c r="S36" i="102"/>
  <c r="AG5" i="102"/>
  <c r="AI5" i="102" s="1"/>
  <c r="AI7" i="102" s="1"/>
  <c r="W6" i="102"/>
  <c r="BI24" i="102"/>
  <c r="AD31" i="102"/>
  <c r="AW32" i="102"/>
  <c r="AC35" i="102"/>
  <c r="AD38" i="102"/>
  <c r="BG38" i="102"/>
  <c r="AN44" i="102"/>
  <c r="AN48" i="102"/>
  <c r="AM49" i="102"/>
  <c r="AQ5" i="102"/>
  <c r="AQ7" i="102" s="1"/>
  <c r="AC19" i="102"/>
  <c r="AW21" i="102"/>
  <c r="AC23" i="102"/>
  <c r="AW23" i="102"/>
  <c r="AW27" i="102"/>
  <c r="AC28" i="102"/>
  <c r="AM29" i="102"/>
  <c r="AW31" i="102"/>
  <c r="AC32" i="102"/>
  <c r="AM33" i="102"/>
  <c r="BI35" i="102"/>
  <c r="AN37" i="102"/>
  <c r="AN39" i="102"/>
  <c r="AX42" i="102"/>
  <c r="BI46" i="102"/>
  <c r="AX47" i="102"/>
  <c r="AC56" i="102"/>
  <c r="AM58" i="102"/>
  <c r="T18" i="102"/>
  <c r="S45" i="102"/>
  <c r="S48" i="102"/>
  <c r="AX21" i="102"/>
  <c r="BI42" i="102"/>
  <c r="AD50" i="102"/>
  <c r="BI50" i="102"/>
  <c r="AM52" i="102"/>
  <c r="AM54" i="102"/>
  <c r="AW57" i="102"/>
  <c r="S57" i="102"/>
  <c r="BI54" i="102"/>
  <c r="O6" i="102"/>
  <c r="BI38" i="102"/>
  <c r="AW43" i="102"/>
  <c r="AW45" i="102"/>
  <c r="AN46" i="102"/>
  <c r="BI57" i="102"/>
  <c r="AN61" i="102"/>
  <c r="AS6" i="102"/>
  <c r="BI18" i="102"/>
  <c r="AM19" i="102"/>
  <c r="AX19" i="102"/>
  <c r="AM21" i="102"/>
  <c r="AC22" i="102"/>
  <c r="AX24" i="102"/>
  <c r="AM27" i="102"/>
  <c r="AX28" i="102"/>
  <c r="BI29" i="102"/>
  <c r="AN31" i="102"/>
  <c r="AX32" i="102"/>
  <c r="AN34" i="102"/>
  <c r="AC37" i="102"/>
  <c r="AX39" i="102"/>
  <c r="AN40" i="102"/>
  <c r="AM42" i="102"/>
  <c r="AD43" i="102"/>
  <c r="AX44" i="102"/>
  <c r="AD45" i="102"/>
  <c r="AC46" i="102"/>
  <c r="AC49" i="102"/>
  <c r="BI60" i="102"/>
  <c r="AA61" i="102"/>
  <c r="AD61" i="102" s="1"/>
  <c r="S37" i="102"/>
  <c r="S44" i="102"/>
  <c r="S49" i="102"/>
  <c r="S53" i="102"/>
  <c r="AW18" i="102"/>
  <c r="BI21" i="102"/>
  <c r="BI23" i="102"/>
  <c r="AM24" i="102"/>
  <c r="AD29" i="102"/>
  <c r="AW29" i="102"/>
  <c r="AM32" i="102"/>
  <c r="AW35" i="102"/>
  <c r="AC36" i="102"/>
  <c r="AW38" i="102"/>
  <c r="BI40" i="102"/>
  <c r="AW41" i="102"/>
  <c r="BG45" i="102"/>
  <c r="BI45" i="102" s="1"/>
  <c r="BI48" i="102"/>
  <c r="AW52" i="102"/>
  <c r="AN53" i="102"/>
  <c r="AW54" i="102"/>
  <c r="AC55" i="102"/>
  <c r="AD57" i="102"/>
  <c r="M7" i="102"/>
  <c r="T24" i="102"/>
  <c r="S27" i="102"/>
  <c r="S40" i="102"/>
  <c r="Y6" i="102"/>
  <c r="BG28" i="102"/>
  <c r="BI28" i="102" s="1"/>
  <c r="BI47" i="102"/>
  <c r="AW48" i="102"/>
  <c r="AX52" i="102"/>
  <c r="AX54" i="102"/>
  <c r="AX55" i="102"/>
  <c r="AN56" i="102"/>
  <c r="AW58" i="102"/>
  <c r="S23" i="102"/>
  <c r="T34" i="102"/>
  <c r="T38" i="102"/>
  <c r="T42" i="102"/>
  <c r="T46" i="102"/>
  <c r="T50" i="102"/>
  <c r="T55" i="102"/>
  <c r="T60" i="102"/>
  <c r="S58" i="102"/>
  <c r="S22" i="102"/>
  <c r="T28" i="102"/>
  <c r="S19" i="102"/>
  <c r="S21" i="102"/>
  <c r="S29" i="102"/>
  <c r="S31" i="102"/>
  <c r="S35" i="102"/>
  <c r="S39" i="102"/>
  <c r="S43" i="102"/>
  <c r="S47" i="102"/>
  <c r="S52" i="102"/>
  <c r="S56" i="102"/>
  <c r="O5" i="102"/>
  <c r="Q61" i="102"/>
  <c r="T61" i="102" s="1"/>
  <c r="BI19" i="102"/>
  <c r="AN45" i="102"/>
  <c r="AM45" i="102"/>
  <c r="AX53" i="102"/>
  <c r="AW53" i="102"/>
  <c r="AD54" i="102"/>
  <c r="AC54" i="102"/>
  <c r="AM18" i="102"/>
  <c r="AX18" i="102"/>
  <c r="AC21" i="102"/>
  <c r="AW22" i="102"/>
  <c r="AM23" i="102"/>
  <c r="AX23" i="102"/>
  <c r="AC24" i="102"/>
  <c r="AX29" i="102"/>
  <c r="AX33" i="102"/>
  <c r="AW34" i="102"/>
  <c r="AM35" i="102"/>
  <c r="AX37" i="102"/>
  <c r="AW37" i="102"/>
  <c r="AN43" i="102"/>
  <c r="AM43" i="102"/>
  <c r="BG43" i="102"/>
  <c r="BI43" i="102" s="1"/>
  <c r="AC44" i="102"/>
  <c r="AN47" i="102"/>
  <c r="AM47" i="102"/>
  <c r="AD48" i="102"/>
  <c r="AC48" i="102"/>
  <c r="AN57" i="102"/>
  <c r="AM57" i="102"/>
  <c r="BG22" i="102"/>
  <c r="BI22" i="102" s="1"/>
  <c r="AN38" i="102"/>
  <c r="AM38" i="102"/>
  <c r="AD58" i="102"/>
  <c r="AC58" i="102"/>
  <c r="AS5" i="102"/>
  <c r="BD61" i="102"/>
  <c r="BH61" i="102" s="1"/>
  <c r="BG31" i="102"/>
  <c r="BI31" i="102" s="1"/>
  <c r="AN41" i="102"/>
  <c r="AM41" i="102"/>
  <c r="BG41" i="102"/>
  <c r="BI41" i="102" s="1"/>
  <c r="AD42" i="102"/>
  <c r="AC42" i="102"/>
  <c r="AX50" i="102"/>
  <c r="AW50" i="102"/>
  <c r="AD52" i="102"/>
  <c r="AC52" i="102"/>
  <c r="BG53" i="102"/>
  <c r="BI53" i="102" s="1"/>
  <c r="AX56" i="102"/>
  <c r="AW56" i="102"/>
  <c r="AX60" i="102"/>
  <c r="AW60" i="102"/>
  <c r="AC61" i="102"/>
  <c r="BL61" i="102"/>
  <c r="AU61" i="102"/>
  <c r="BG61" i="102" s="1"/>
  <c r="BG27" i="102"/>
  <c r="BI27" i="102" s="1"/>
  <c r="BG33" i="102"/>
  <c r="BI33" i="102" s="1"/>
  <c r="BG34" i="102"/>
  <c r="BI34" i="102" s="1"/>
  <c r="AX40" i="102"/>
  <c r="AW40" i="102"/>
  <c r="AX46" i="102"/>
  <c r="AW46" i="102"/>
  <c r="BM61" i="102"/>
  <c r="BG39" i="102"/>
  <c r="BI39" i="102" s="1"/>
  <c r="BG44" i="102"/>
  <c r="BI44" i="102" s="1"/>
  <c r="BG49" i="102"/>
  <c r="BI49" i="102" s="1"/>
  <c r="BG55" i="102"/>
  <c r="BI55" i="102" s="1"/>
  <c r="AX57" i="102"/>
  <c r="AJ62" i="102"/>
  <c r="AC47" i="102"/>
  <c r="AW49" i="102"/>
  <c r="AM50" i="102"/>
  <c r="AM60" i="102"/>
  <c r="AS7" i="102" l="1"/>
  <c r="W7" i="102"/>
  <c r="AG7" i="102"/>
  <c r="Y5" i="102"/>
  <c r="Y7" i="102" s="1"/>
  <c r="Z62" i="102"/>
  <c r="BI61" i="102"/>
  <c r="O7" i="102"/>
  <c r="AW61" i="102"/>
  <c r="AT62" i="102"/>
  <c r="AX61" i="102"/>
  <c r="BC62" i="102"/>
  <c r="P62" i="102"/>
  <c r="S61" i="102"/>
  <c r="M8" i="93" l="1"/>
  <c r="R52" i="98"/>
  <c r="D10" i="90"/>
  <c r="F10" i="90"/>
  <c r="C10" i="90"/>
  <c r="D57" i="94" l="1"/>
  <c r="E57" i="94"/>
  <c r="F57" i="94"/>
  <c r="H57" i="94"/>
  <c r="C50" i="94" l="1"/>
  <c r="D50" i="94"/>
  <c r="E50" i="94"/>
  <c r="F50" i="94"/>
  <c r="H50" i="94"/>
  <c r="C48" i="94"/>
  <c r="D48" i="94"/>
  <c r="E48" i="94"/>
  <c r="F48" i="94"/>
  <c r="H48" i="94"/>
  <c r="H14" i="95" l="1"/>
  <c r="H15" i="95"/>
  <c r="H16" i="95"/>
  <c r="H17" i="95"/>
  <c r="H18" i="95"/>
  <c r="H19" i="95"/>
  <c r="H20" i="95"/>
  <c r="H21" i="95"/>
  <c r="H22" i="95"/>
  <c r="H23" i="95"/>
  <c r="H24" i="95"/>
  <c r="H25" i="95"/>
  <c r="H26" i="95"/>
  <c r="H28" i="95"/>
  <c r="H30" i="95"/>
  <c r="H31" i="95"/>
  <c r="H32" i="95"/>
  <c r="H34" i="95"/>
  <c r="H35" i="95"/>
  <c r="H36" i="95"/>
  <c r="H37" i="95"/>
  <c r="H39" i="95"/>
  <c r="H40" i="95"/>
  <c r="H41" i="95"/>
  <c r="H42" i="95"/>
  <c r="H43" i="95"/>
  <c r="H44" i="95"/>
  <c r="H47" i="95"/>
  <c r="H6" i="95"/>
  <c r="H7" i="95"/>
  <c r="H8" i="95"/>
  <c r="H9" i="95"/>
  <c r="H10" i="95"/>
  <c r="H11" i="95"/>
  <c r="H12" i="95"/>
  <c r="G5" i="95"/>
  <c r="H5" i="95"/>
  <c r="F48" i="95"/>
  <c r="E48" i="95"/>
  <c r="I47" i="95"/>
  <c r="G47" i="95" s="1"/>
  <c r="I46" i="95"/>
  <c r="I45" i="95"/>
  <c r="I44" i="95"/>
  <c r="G44" i="95" s="1"/>
  <c r="I43" i="95"/>
  <c r="G43" i="95" s="1"/>
  <c r="I42" i="95"/>
  <c r="G42" i="95"/>
  <c r="I41" i="95"/>
  <c r="G41" i="95"/>
  <c r="I40" i="95"/>
  <c r="G40" i="95" s="1"/>
  <c r="I39" i="95"/>
  <c r="G39" i="95" s="1"/>
  <c r="I38" i="95"/>
  <c r="I37" i="95"/>
  <c r="G37" i="95" s="1"/>
  <c r="I36" i="95"/>
  <c r="G36" i="95"/>
  <c r="I35" i="95"/>
  <c r="G35" i="95"/>
  <c r="I34" i="95"/>
  <c r="G34" i="95" s="1"/>
  <c r="I33" i="95"/>
  <c r="I32" i="95"/>
  <c r="G32" i="95" s="1"/>
  <c r="I31" i="95"/>
  <c r="G31" i="95" s="1"/>
  <c r="I30" i="95"/>
  <c r="G30" i="95"/>
  <c r="I29" i="95"/>
  <c r="I28" i="95"/>
  <c r="G28" i="95"/>
  <c r="I27" i="95"/>
  <c r="I26" i="95"/>
  <c r="G26" i="95"/>
  <c r="I25" i="95"/>
  <c r="G25" i="95"/>
  <c r="I24" i="95"/>
  <c r="G24" i="95" s="1"/>
  <c r="I23" i="95"/>
  <c r="G23" i="95" s="1"/>
  <c r="I22" i="95"/>
  <c r="G22" i="95"/>
  <c r="I21" i="95"/>
  <c r="G21" i="95"/>
  <c r="I20" i="95"/>
  <c r="G20" i="95" s="1"/>
  <c r="I19" i="95"/>
  <c r="G19" i="95" s="1"/>
  <c r="I18" i="95"/>
  <c r="G18" i="95"/>
  <c r="I17" i="95"/>
  <c r="G17" i="95"/>
  <c r="I16" i="95"/>
  <c r="G16" i="95" s="1"/>
  <c r="I15" i="95"/>
  <c r="G15" i="95" s="1"/>
  <c r="I14" i="95"/>
  <c r="G14" i="95"/>
  <c r="I13" i="95"/>
  <c r="I12" i="95"/>
  <c r="G12" i="95"/>
  <c r="I11" i="95"/>
  <c r="G11" i="95"/>
  <c r="I10" i="95"/>
  <c r="G10" i="95" s="1"/>
  <c r="I9" i="95"/>
  <c r="G9" i="95" s="1"/>
  <c r="I8" i="95"/>
  <c r="G8" i="95"/>
  <c r="I7" i="95"/>
  <c r="G7" i="95"/>
  <c r="I6" i="95"/>
  <c r="G6" i="95" s="1"/>
  <c r="I5" i="95"/>
  <c r="I48" i="95" s="1"/>
  <c r="O115" i="16"/>
  <c r="G51" i="35" l="1"/>
  <c r="N51" i="35"/>
  <c r="R73" i="16"/>
  <c r="H73" i="16" s="1"/>
  <c r="R74" i="16"/>
  <c r="H74" i="16" s="1"/>
  <c r="R75" i="16"/>
  <c r="H75" i="16" s="1"/>
  <c r="R76" i="16"/>
  <c r="H76" i="16" s="1"/>
  <c r="R77" i="16"/>
  <c r="H77" i="16" s="1"/>
  <c r="R78" i="16"/>
  <c r="H78" i="16" s="1"/>
  <c r="R79" i="16"/>
  <c r="H79" i="16" s="1"/>
  <c r="R80" i="16"/>
  <c r="R81" i="16"/>
  <c r="H81" i="16" s="1"/>
  <c r="R82" i="16"/>
  <c r="H82" i="16" s="1"/>
  <c r="R83" i="16"/>
  <c r="H83" i="16" s="1"/>
  <c r="R84" i="16"/>
  <c r="H84" i="16" s="1"/>
  <c r="R85" i="16"/>
  <c r="H85" i="16" s="1"/>
  <c r="R86" i="16"/>
  <c r="H86" i="16" s="1"/>
  <c r="R87" i="16"/>
  <c r="H87" i="16" s="1"/>
  <c r="R88" i="16"/>
  <c r="H88" i="16" s="1"/>
  <c r="R89" i="16"/>
  <c r="H89" i="16" s="1"/>
  <c r="R90" i="16"/>
  <c r="H90" i="16" s="1"/>
  <c r="R91" i="16"/>
  <c r="H91" i="16" s="1"/>
  <c r="R92" i="16"/>
  <c r="H92" i="16" s="1"/>
  <c r="R93" i="16"/>
  <c r="H93" i="16" s="1"/>
  <c r="R94" i="16"/>
  <c r="R95" i="16"/>
  <c r="H95" i="16" s="1"/>
  <c r="R96" i="16"/>
  <c r="R97" i="16"/>
  <c r="H97" i="16" s="1"/>
  <c r="R98" i="16"/>
  <c r="H98" i="16" s="1"/>
  <c r="R99" i="16"/>
  <c r="H99" i="16" s="1"/>
  <c r="R100" i="16"/>
  <c r="R101" i="16"/>
  <c r="H101" i="16" s="1"/>
  <c r="R102" i="16"/>
  <c r="H102" i="16" s="1"/>
  <c r="R103" i="16"/>
  <c r="H103" i="16" s="1"/>
  <c r="R104" i="16"/>
  <c r="H104" i="16" s="1"/>
  <c r="R105" i="16"/>
  <c r="R106" i="16"/>
  <c r="H106" i="16" s="1"/>
  <c r="R107" i="16"/>
  <c r="H107" i="16" s="1"/>
  <c r="R108" i="16"/>
  <c r="H108" i="16" s="1"/>
  <c r="R109" i="16"/>
  <c r="H109" i="16" s="1"/>
  <c r="R110" i="16"/>
  <c r="H110" i="16" s="1"/>
  <c r="R111" i="16"/>
  <c r="H111" i="16" s="1"/>
  <c r="R112" i="16"/>
  <c r="R113" i="16"/>
  <c r="R114" i="16"/>
  <c r="H114" i="16" s="1"/>
  <c r="R72" i="16"/>
  <c r="H72" i="16" s="1"/>
  <c r="R13" i="16"/>
  <c r="R58" i="16" s="1"/>
  <c r="N115" i="16"/>
  <c r="O13" i="16"/>
  <c r="O58" i="16" s="1"/>
  <c r="N13" i="16"/>
  <c r="N58" i="16" s="1"/>
  <c r="L13" i="16"/>
  <c r="T13" i="16"/>
  <c r="P67" i="32"/>
  <c r="Q67" i="32"/>
  <c r="P68" i="32"/>
  <c r="Q68" i="32"/>
  <c r="P69" i="32"/>
  <c r="Q69" i="32"/>
  <c r="P70" i="32"/>
  <c r="Q70" i="32"/>
  <c r="P71" i="32"/>
  <c r="Q71" i="32"/>
  <c r="P72" i="32"/>
  <c r="Q72" i="32"/>
  <c r="P73" i="32"/>
  <c r="Q73" i="32"/>
  <c r="P74" i="32"/>
  <c r="Q74" i="32"/>
  <c r="P75" i="32"/>
  <c r="Q75" i="32"/>
  <c r="P76" i="32"/>
  <c r="Q76" i="32"/>
  <c r="P77" i="32"/>
  <c r="Q77" i="32"/>
  <c r="P78" i="32"/>
  <c r="Q78" i="32"/>
  <c r="P79" i="32"/>
  <c r="Q79" i="32"/>
  <c r="P80" i="32"/>
  <c r="Q80" i="32"/>
  <c r="P81" i="32"/>
  <c r="Q81" i="32"/>
  <c r="P82" i="32"/>
  <c r="Q82" i="32"/>
  <c r="P83" i="32"/>
  <c r="Q83" i="32"/>
  <c r="P84" i="32"/>
  <c r="Q84" i="32"/>
  <c r="P85" i="32"/>
  <c r="Q85" i="32"/>
  <c r="P86" i="32"/>
  <c r="Q86" i="32"/>
  <c r="P87" i="32"/>
  <c r="Q87" i="32"/>
  <c r="P88" i="32"/>
  <c r="Q88" i="32"/>
  <c r="P89" i="32"/>
  <c r="Q89" i="32"/>
  <c r="Q90" i="32"/>
  <c r="R90" i="32" s="1"/>
  <c r="P91" i="32"/>
  <c r="Q91" i="32"/>
  <c r="P92" i="32"/>
  <c r="Q92" i="32"/>
  <c r="P93" i="32"/>
  <c r="Q93" i="32"/>
  <c r="P94" i="32"/>
  <c r="Q94" i="32"/>
  <c r="P95" i="32"/>
  <c r="Q95" i="32"/>
  <c r="P96" i="32"/>
  <c r="Q96" i="32"/>
  <c r="P97" i="32"/>
  <c r="Q97" i="32"/>
  <c r="P98" i="32"/>
  <c r="Q98" i="32"/>
  <c r="P99" i="32"/>
  <c r="Q99" i="32"/>
  <c r="P100" i="32"/>
  <c r="Q100" i="32"/>
  <c r="P101" i="32"/>
  <c r="Q101" i="32"/>
  <c r="P102" i="32"/>
  <c r="Q102" i="32"/>
  <c r="P103" i="32"/>
  <c r="Q103" i="32"/>
  <c r="P104" i="32"/>
  <c r="Q104" i="32"/>
  <c r="P105" i="32"/>
  <c r="Q105" i="32"/>
  <c r="P106" i="32"/>
  <c r="Q106" i="32"/>
  <c r="P107" i="32"/>
  <c r="Q107" i="32"/>
  <c r="P108" i="32"/>
  <c r="Q108" i="32"/>
  <c r="Q66" i="32"/>
  <c r="P66" i="32"/>
  <c r="Q61" i="32"/>
  <c r="P61" i="32"/>
  <c r="N5" i="32" s="1"/>
  <c r="R60" i="32"/>
  <c r="R58" i="32"/>
  <c r="R57" i="32"/>
  <c r="R56" i="32"/>
  <c r="R55" i="32"/>
  <c r="R54" i="32"/>
  <c r="R53" i="32"/>
  <c r="R52" i="32"/>
  <c r="R50" i="32"/>
  <c r="R49" i="32"/>
  <c r="R48" i="32"/>
  <c r="R47" i="32"/>
  <c r="R46" i="32"/>
  <c r="R45" i="32"/>
  <c r="R44" i="32"/>
  <c r="R43" i="32"/>
  <c r="R42" i="32"/>
  <c r="R41" i="32"/>
  <c r="R40" i="32"/>
  <c r="R39" i="32"/>
  <c r="R38" i="32"/>
  <c r="R37" i="32"/>
  <c r="R36" i="32"/>
  <c r="R35" i="32"/>
  <c r="R34" i="32"/>
  <c r="R33" i="32"/>
  <c r="R32" i="32"/>
  <c r="R31" i="32"/>
  <c r="R30" i="32"/>
  <c r="J78" i="32" s="1"/>
  <c r="I78" i="32" s="1"/>
  <c r="R29" i="32"/>
  <c r="R28" i="32"/>
  <c r="R27" i="32"/>
  <c r="R26" i="32"/>
  <c r="J74" i="32" s="1"/>
  <c r="R25" i="32"/>
  <c r="J73" i="32" s="1"/>
  <c r="I73" i="32" s="1"/>
  <c r="R24" i="32"/>
  <c r="R23" i="32"/>
  <c r="R22" i="32"/>
  <c r="R21" i="32"/>
  <c r="R20" i="32"/>
  <c r="J68" i="32" s="1"/>
  <c r="I68" i="32" s="1"/>
  <c r="R19" i="32"/>
  <c r="R18" i="32"/>
  <c r="N6" i="32"/>
  <c r="O5" i="32"/>
  <c r="AB18" i="32"/>
  <c r="AD18" i="32" s="1"/>
  <c r="AB19" i="32"/>
  <c r="AD19" i="32" s="1"/>
  <c r="AB20" i="32"/>
  <c r="AB21" i="32"/>
  <c r="AD21" i="32" s="1"/>
  <c r="AB22" i="32"/>
  <c r="AD22" i="32" s="1"/>
  <c r="AB23" i="32"/>
  <c r="AD23" i="32" s="1"/>
  <c r="AB24" i="32"/>
  <c r="AD24" i="32" s="1"/>
  <c r="AB25" i="32"/>
  <c r="AB26" i="32"/>
  <c r="AB27" i="32"/>
  <c r="AD27" i="32" s="1"/>
  <c r="AB28" i="32"/>
  <c r="AD28" i="32" s="1"/>
  <c r="AB29" i="32"/>
  <c r="AD29" i="32" s="1"/>
  <c r="AB30" i="32"/>
  <c r="AB31" i="32"/>
  <c r="AD31" i="32" s="1"/>
  <c r="AB32" i="32"/>
  <c r="AD32" i="32" s="1"/>
  <c r="AB33" i="32"/>
  <c r="AE33" i="32" s="1"/>
  <c r="AB34" i="32"/>
  <c r="AD34" i="32" s="1"/>
  <c r="AB35" i="32"/>
  <c r="AD35" i="32" s="1"/>
  <c r="AB36" i="32"/>
  <c r="AD36" i="32" s="1"/>
  <c r="AB37" i="32"/>
  <c r="AD37" i="32" s="1"/>
  <c r="AB38" i="32"/>
  <c r="AD38" i="32" s="1"/>
  <c r="AB39" i="32"/>
  <c r="AD39" i="32" s="1"/>
  <c r="AB40" i="32"/>
  <c r="AE40" i="32" s="1"/>
  <c r="AB41" i="32"/>
  <c r="AD41" i="32" s="1"/>
  <c r="AB42" i="32"/>
  <c r="AD42" i="32" s="1"/>
  <c r="AB43" i="32"/>
  <c r="AD43" i="32" s="1"/>
  <c r="AB44" i="32"/>
  <c r="AD44" i="32" s="1"/>
  <c r="AB45" i="32"/>
  <c r="AD45" i="32" s="1"/>
  <c r="AB46" i="32"/>
  <c r="AD46" i="32" s="1"/>
  <c r="AB47" i="32"/>
  <c r="AD47" i="32" s="1"/>
  <c r="AB48" i="32"/>
  <c r="AD48" i="32" s="1"/>
  <c r="AB49" i="32"/>
  <c r="AD49" i="32" s="1"/>
  <c r="AB50" i="32"/>
  <c r="AD50" i="32" s="1"/>
  <c r="AB52" i="32"/>
  <c r="AD52" i="32" s="1"/>
  <c r="AB53" i="32"/>
  <c r="AD53" i="32" s="1"/>
  <c r="AB54" i="32"/>
  <c r="AD54" i="32" s="1"/>
  <c r="AB55" i="32"/>
  <c r="AD55" i="32" s="1"/>
  <c r="AB56" i="32"/>
  <c r="AD56" i="32" s="1"/>
  <c r="AB57" i="32"/>
  <c r="AE57" i="32" s="1"/>
  <c r="AB58" i="32"/>
  <c r="AD58" i="32" s="1"/>
  <c r="AB60" i="32"/>
  <c r="AD60" i="32" s="1"/>
  <c r="Z61" i="32"/>
  <c r="O6" i="32" s="1"/>
  <c r="AA61" i="32"/>
  <c r="Y5" i="32" s="1"/>
  <c r="Z66" i="32"/>
  <c r="AA66" i="32"/>
  <c r="Z67" i="32"/>
  <c r="AA67" i="32"/>
  <c r="Z68" i="32"/>
  <c r="AA68" i="32"/>
  <c r="Z69" i="32"/>
  <c r="AA69" i="32"/>
  <c r="Z71" i="32"/>
  <c r="AA71" i="32"/>
  <c r="Z72" i="32"/>
  <c r="AA72" i="32"/>
  <c r="AD72" i="32"/>
  <c r="Z73" i="32"/>
  <c r="AA73" i="32"/>
  <c r="Z74" i="32"/>
  <c r="AA74" i="32"/>
  <c r="Z75" i="32"/>
  <c r="AA75" i="32"/>
  <c r="Z76" i="32"/>
  <c r="AA76" i="32"/>
  <c r="Z77" i="32"/>
  <c r="AA77" i="32"/>
  <c r="AD78" i="32"/>
  <c r="Z79" i="32"/>
  <c r="AA79" i="32"/>
  <c r="Z80" i="32"/>
  <c r="AA80" i="32"/>
  <c r="Z81" i="32"/>
  <c r="AA81" i="32"/>
  <c r="Z82" i="32"/>
  <c r="AA82" i="32"/>
  <c r="Z83" i="32"/>
  <c r="AA83" i="32"/>
  <c r="Z84" i="32"/>
  <c r="AA84" i="32"/>
  <c r="Z85" i="32"/>
  <c r="AA85" i="32"/>
  <c r="Z86" i="32"/>
  <c r="AA86" i="32"/>
  <c r="Z87" i="32"/>
  <c r="AA87" i="32"/>
  <c r="Z88" i="32"/>
  <c r="AA88" i="32"/>
  <c r="Z89" i="32"/>
  <c r="AA89" i="32"/>
  <c r="Z90" i="32"/>
  <c r="AA90" i="32"/>
  <c r="Z91" i="32"/>
  <c r="AA91" i="32"/>
  <c r="Z92" i="32"/>
  <c r="AA92" i="32"/>
  <c r="AD93" i="32"/>
  <c r="Z95" i="32"/>
  <c r="AA95" i="32"/>
  <c r="Z96" i="32"/>
  <c r="AA96" i="32"/>
  <c r="Z97" i="32"/>
  <c r="AA97" i="32"/>
  <c r="Z98" i="32"/>
  <c r="AA98" i="32"/>
  <c r="Z99" i="32"/>
  <c r="AA99" i="32"/>
  <c r="Z100" i="32"/>
  <c r="AA100" i="32"/>
  <c r="Z101" i="32"/>
  <c r="AA101" i="32"/>
  <c r="Z102" i="32"/>
  <c r="AA102" i="32"/>
  <c r="Z103" i="32"/>
  <c r="AA103" i="32"/>
  <c r="Z104" i="32"/>
  <c r="AA104" i="32"/>
  <c r="Z105" i="32"/>
  <c r="AA105" i="32"/>
  <c r="AD106" i="32"/>
  <c r="Z107" i="32"/>
  <c r="AA107" i="32"/>
  <c r="Z108" i="32"/>
  <c r="AA108" i="32"/>
  <c r="D148" i="14"/>
  <c r="J146" i="14"/>
  <c r="I146" i="14"/>
  <c r="H146" i="14"/>
  <c r="G146" i="14"/>
  <c r="F146" i="14"/>
  <c r="J145" i="14"/>
  <c r="I145" i="14"/>
  <c r="H145" i="14"/>
  <c r="G145" i="14"/>
  <c r="F145" i="14"/>
  <c r="J144" i="14"/>
  <c r="I144" i="14"/>
  <c r="H144" i="14"/>
  <c r="G144" i="14"/>
  <c r="F144" i="14"/>
  <c r="J143" i="14"/>
  <c r="I143" i="14"/>
  <c r="H143" i="14"/>
  <c r="G143" i="14"/>
  <c r="F143" i="14"/>
  <c r="J142" i="14"/>
  <c r="I142" i="14"/>
  <c r="H142" i="14"/>
  <c r="G142" i="14"/>
  <c r="F142" i="14"/>
  <c r="J141" i="14"/>
  <c r="I141" i="14"/>
  <c r="H141" i="14"/>
  <c r="G141" i="14"/>
  <c r="F141" i="14"/>
  <c r="J140" i="14"/>
  <c r="I140" i="14"/>
  <c r="H140" i="14"/>
  <c r="G140" i="14"/>
  <c r="F140" i="14"/>
  <c r="J139" i="14"/>
  <c r="I139" i="14"/>
  <c r="H139" i="14"/>
  <c r="G139" i="14"/>
  <c r="F139" i="14"/>
  <c r="J138" i="14"/>
  <c r="I138" i="14"/>
  <c r="H138" i="14"/>
  <c r="G138" i="14"/>
  <c r="F138" i="14"/>
  <c r="J137" i="14"/>
  <c r="I137" i="14"/>
  <c r="H137" i="14"/>
  <c r="G137" i="14"/>
  <c r="F137" i="14"/>
  <c r="J136" i="14"/>
  <c r="I136" i="14"/>
  <c r="H136" i="14"/>
  <c r="G136" i="14"/>
  <c r="F136" i="14"/>
  <c r="J135" i="14"/>
  <c r="I135" i="14"/>
  <c r="H135" i="14"/>
  <c r="G135" i="14"/>
  <c r="F135" i="14"/>
  <c r="J134" i="14"/>
  <c r="I134" i="14"/>
  <c r="H134" i="14"/>
  <c r="G134" i="14"/>
  <c r="F134" i="14"/>
  <c r="J133" i="14"/>
  <c r="I133" i="14"/>
  <c r="H133" i="14"/>
  <c r="G133" i="14"/>
  <c r="F133" i="14"/>
  <c r="J132" i="14"/>
  <c r="I132" i="14"/>
  <c r="H132" i="14"/>
  <c r="G132" i="14"/>
  <c r="F132" i="14"/>
  <c r="J131" i="14"/>
  <c r="I131" i="14"/>
  <c r="H131" i="14"/>
  <c r="G131" i="14"/>
  <c r="F131" i="14"/>
  <c r="J130" i="14"/>
  <c r="I130" i="14"/>
  <c r="H130" i="14"/>
  <c r="G130" i="14"/>
  <c r="F130" i="14"/>
  <c r="J129" i="14"/>
  <c r="I129" i="14"/>
  <c r="H129" i="14"/>
  <c r="G129" i="14"/>
  <c r="F129" i="14"/>
  <c r="J128" i="14"/>
  <c r="I128" i="14"/>
  <c r="H128" i="14"/>
  <c r="G128" i="14"/>
  <c r="F128" i="14"/>
  <c r="J127" i="14"/>
  <c r="I127" i="14"/>
  <c r="H127" i="14"/>
  <c r="G127" i="14"/>
  <c r="F127" i="14"/>
  <c r="J126" i="14"/>
  <c r="I126" i="14"/>
  <c r="H126" i="14"/>
  <c r="G126" i="14"/>
  <c r="F126" i="14"/>
  <c r="J125" i="14"/>
  <c r="I125" i="14"/>
  <c r="H125" i="14"/>
  <c r="G125" i="14"/>
  <c r="F125" i="14"/>
  <c r="J124" i="14"/>
  <c r="I124" i="14"/>
  <c r="H124" i="14"/>
  <c r="G124" i="14"/>
  <c r="F124" i="14"/>
  <c r="J123" i="14"/>
  <c r="I123" i="14"/>
  <c r="H123" i="14"/>
  <c r="G123" i="14"/>
  <c r="F123" i="14"/>
  <c r="J122" i="14"/>
  <c r="I122" i="14"/>
  <c r="H122" i="14"/>
  <c r="G122" i="14"/>
  <c r="F122" i="14"/>
  <c r="J121" i="14"/>
  <c r="I121" i="14"/>
  <c r="H121" i="14"/>
  <c r="G121" i="14"/>
  <c r="F121" i="14"/>
  <c r="J120" i="14"/>
  <c r="I120" i="14"/>
  <c r="H120" i="14"/>
  <c r="G120" i="14"/>
  <c r="F120" i="14"/>
  <c r="J119" i="14"/>
  <c r="I119" i="14"/>
  <c r="H119" i="14"/>
  <c r="G119" i="14"/>
  <c r="F119" i="14"/>
  <c r="J118" i="14"/>
  <c r="I118" i="14"/>
  <c r="H118" i="14"/>
  <c r="G118" i="14"/>
  <c r="F118" i="14"/>
  <c r="J117" i="14"/>
  <c r="I117" i="14"/>
  <c r="H117" i="14"/>
  <c r="G117" i="14"/>
  <c r="F117" i="14"/>
  <c r="J116" i="14"/>
  <c r="I116" i="14"/>
  <c r="H116" i="14"/>
  <c r="G116" i="14"/>
  <c r="F116" i="14"/>
  <c r="J115" i="14"/>
  <c r="I115" i="14"/>
  <c r="H115" i="14"/>
  <c r="G115" i="14"/>
  <c r="F115" i="14"/>
  <c r="J114" i="14"/>
  <c r="I114" i="14"/>
  <c r="H114" i="14"/>
  <c r="G114" i="14"/>
  <c r="F114" i="14"/>
  <c r="J113" i="14"/>
  <c r="I113" i="14"/>
  <c r="H113" i="14"/>
  <c r="G113" i="14"/>
  <c r="F113" i="14"/>
  <c r="J112" i="14"/>
  <c r="I112" i="14"/>
  <c r="H112" i="14"/>
  <c r="G112" i="14"/>
  <c r="F112" i="14"/>
  <c r="J111" i="14"/>
  <c r="I111" i="14"/>
  <c r="H111" i="14"/>
  <c r="G111" i="14"/>
  <c r="F111" i="14"/>
  <c r="J110" i="14"/>
  <c r="I110" i="14"/>
  <c r="H110" i="14"/>
  <c r="G110" i="14"/>
  <c r="F110" i="14"/>
  <c r="J109" i="14"/>
  <c r="I109" i="14"/>
  <c r="H109" i="14"/>
  <c r="G109" i="14"/>
  <c r="F109" i="14"/>
  <c r="J108" i="14"/>
  <c r="I108" i="14"/>
  <c r="H108" i="14"/>
  <c r="G108" i="14"/>
  <c r="F108" i="14"/>
  <c r="J107" i="14"/>
  <c r="I107" i="14"/>
  <c r="H107" i="14"/>
  <c r="G107" i="14"/>
  <c r="F107" i="14"/>
  <c r="J106" i="14"/>
  <c r="I106" i="14"/>
  <c r="H106" i="14"/>
  <c r="G106" i="14"/>
  <c r="F106" i="14"/>
  <c r="J105" i="14"/>
  <c r="I105" i="14"/>
  <c r="H105" i="14"/>
  <c r="G105" i="14"/>
  <c r="F105" i="14"/>
  <c r="J104" i="14"/>
  <c r="I104" i="14"/>
  <c r="H104" i="14"/>
  <c r="G104" i="14"/>
  <c r="F104" i="14"/>
  <c r="J101" i="14"/>
  <c r="I101" i="14"/>
  <c r="H101" i="14"/>
  <c r="G101" i="14"/>
  <c r="F101" i="14"/>
  <c r="H100" i="14"/>
  <c r="G100" i="14"/>
  <c r="F100" i="14"/>
  <c r="I99" i="14"/>
  <c r="H99" i="14"/>
  <c r="G99" i="14"/>
  <c r="F99" i="14"/>
  <c r="J97" i="14"/>
  <c r="I97" i="14"/>
  <c r="H97" i="14"/>
  <c r="G97" i="14"/>
  <c r="F97" i="14"/>
  <c r="J96" i="14"/>
  <c r="I96" i="14"/>
  <c r="H96" i="14"/>
  <c r="G96" i="14"/>
  <c r="F96" i="14"/>
  <c r="J94" i="14"/>
  <c r="I94" i="14"/>
  <c r="H94" i="14"/>
  <c r="G94" i="14"/>
  <c r="F94" i="14"/>
  <c r="J93" i="14"/>
  <c r="I93" i="14"/>
  <c r="H93" i="14"/>
  <c r="G93" i="14"/>
  <c r="F93" i="14"/>
  <c r="J92" i="14"/>
  <c r="I92" i="14"/>
  <c r="H92" i="14"/>
  <c r="G92" i="14"/>
  <c r="F92" i="14"/>
  <c r="J91" i="14"/>
  <c r="I91" i="14"/>
  <c r="H91" i="14"/>
  <c r="G91" i="14"/>
  <c r="F91" i="14"/>
  <c r="J90" i="14"/>
  <c r="I90" i="14"/>
  <c r="H90" i="14"/>
  <c r="G90" i="14"/>
  <c r="F90" i="14"/>
  <c r="J89" i="14"/>
  <c r="I89" i="14"/>
  <c r="H89" i="14"/>
  <c r="G89" i="14"/>
  <c r="F89" i="14"/>
  <c r="J88" i="14"/>
  <c r="I88" i="14"/>
  <c r="H88" i="14"/>
  <c r="G88" i="14"/>
  <c r="F88" i="14"/>
  <c r="J87" i="14"/>
  <c r="I87" i="14"/>
  <c r="H87" i="14"/>
  <c r="G87" i="14"/>
  <c r="F87" i="14"/>
  <c r="J86" i="14"/>
  <c r="I86" i="14"/>
  <c r="H86" i="14"/>
  <c r="G86" i="14"/>
  <c r="F86" i="14"/>
  <c r="J85" i="14"/>
  <c r="I85" i="14"/>
  <c r="H85" i="14"/>
  <c r="G85" i="14"/>
  <c r="F85" i="14"/>
  <c r="J84" i="14"/>
  <c r="I84" i="14"/>
  <c r="H84" i="14"/>
  <c r="G84" i="14"/>
  <c r="F84" i="14"/>
  <c r="J83" i="14"/>
  <c r="I83" i="14"/>
  <c r="H83" i="14"/>
  <c r="G83" i="14"/>
  <c r="F83" i="14"/>
  <c r="J81" i="14"/>
  <c r="I81" i="14"/>
  <c r="H81" i="14"/>
  <c r="G81" i="14"/>
  <c r="F81" i="14"/>
  <c r="J80" i="14"/>
  <c r="I80" i="14"/>
  <c r="H80" i="14"/>
  <c r="G80" i="14"/>
  <c r="F80" i="14"/>
  <c r="J78" i="14"/>
  <c r="I78" i="14"/>
  <c r="H78" i="14"/>
  <c r="G78" i="14"/>
  <c r="F78" i="14"/>
  <c r="J76" i="14"/>
  <c r="I76" i="14"/>
  <c r="H76" i="14"/>
  <c r="G76" i="14"/>
  <c r="F76" i="14"/>
  <c r="J75" i="14"/>
  <c r="I75" i="14"/>
  <c r="H75" i="14"/>
  <c r="G75" i="14"/>
  <c r="F75" i="14"/>
  <c r="J74" i="14"/>
  <c r="I74" i="14"/>
  <c r="H74" i="14"/>
  <c r="G74" i="14"/>
  <c r="F74" i="14"/>
  <c r="J73" i="14"/>
  <c r="I73" i="14"/>
  <c r="H73" i="14"/>
  <c r="G73" i="14"/>
  <c r="F73" i="14"/>
  <c r="J72" i="14"/>
  <c r="I72" i="14"/>
  <c r="H72" i="14"/>
  <c r="G72" i="14"/>
  <c r="F72" i="14"/>
  <c r="J71" i="14"/>
  <c r="I71" i="14"/>
  <c r="H71" i="14"/>
  <c r="G71" i="14"/>
  <c r="F71" i="14"/>
  <c r="J70" i="14"/>
  <c r="I70" i="14"/>
  <c r="H70" i="14"/>
  <c r="G70" i="14"/>
  <c r="F70" i="14"/>
  <c r="J69" i="14"/>
  <c r="I69" i="14"/>
  <c r="H69" i="14"/>
  <c r="G69" i="14"/>
  <c r="F69" i="14"/>
  <c r="J68" i="14"/>
  <c r="I68" i="14"/>
  <c r="H68" i="14"/>
  <c r="G68" i="14"/>
  <c r="F68" i="14"/>
  <c r="J66" i="14"/>
  <c r="I66" i="14"/>
  <c r="H66" i="14"/>
  <c r="G66" i="14"/>
  <c r="F66" i="14"/>
  <c r="J65" i="14"/>
  <c r="I65" i="14"/>
  <c r="H65" i="14"/>
  <c r="G65" i="14"/>
  <c r="F65" i="14"/>
  <c r="J64" i="14"/>
  <c r="I64" i="14"/>
  <c r="H64" i="14"/>
  <c r="G64" i="14"/>
  <c r="F64" i="14"/>
  <c r="J62" i="14"/>
  <c r="I62" i="14"/>
  <c r="H62" i="14"/>
  <c r="G62" i="14"/>
  <c r="F62" i="14"/>
  <c r="J61" i="14"/>
  <c r="I61" i="14"/>
  <c r="H61" i="14"/>
  <c r="G61" i="14"/>
  <c r="F61" i="14"/>
  <c r="J60" i="14"/>
  <c r="I60" i="14"/>
  <c r="H60" i="14"/>
  <c r="G60" i="14"/>
  <c r="F60" i="14"/>
  <c r="J58" i="14"/>
  <c r="I58" i="14"/>
  <c r="H58" i="14"/>
  <c r="G58" i="14"/>
  <c r="F58" i="14"/>
  <c r="J57" i="14"/>
  <c r="I57" i="14"/>
  <c r="H57" i="14"/>
  <c r="G57" i="14"/>
  <c r="F57" i="14"/>
  <c r="J56" i="14"/>
  <c r="I56" i="14"/>
  <c r="H56" i="14"/>
  <c r="G56" i="14"/>
  <c r="F56" i="14"/>
  <c r="J55" i="14"/>
  <c r="I55" i="14"/>
  <c r="H55" i="14"/>
  <c r="G55" i="14"/>
  <c r="F55" i="14"/>
  <c r="I53" i="14"/>
  <c r="I23" i="12"/>
  <c r="I56" i="12"/>
  <c r="R91" i="32" l="1"/>
  <c r="T91" i="32" s="1"/>
  <c r="T23" i="32"/>
  <c r="J71" i="32"/>
  <c r="I71" i="32" s="1"/>
  <c r="U31" i="32"/>
  <c r="J79" i="32"/>
  <c r="I79" i="32" s="1"/>
  <c r="U39" i="32"/>
  <c r="J87" i="32"/>
  <c r="I87" i="32" s="1"/>
  <c r="U47" i="32"/>
  <c r="J95" i="32"/>
  <c r="I95" i="32" s="1"/>
  <c r="U52" i="32"/>
  <c r="J100" i="32"/>
  <c r="I100" i="32" s="1"/>
  <c r="U56" i="32"/>
  <c r="J104" i="32"/>
  <c r="I104" i="32" s="1"/>
  <c r="U28" i="32"/>
  <c r="J76" i="32"/>
  <c r="I76" i="32" s="1"/>
  <c r="U36" i="32"/>
  <c r="J84" i="32"/>
  <c r="I84" i="32" s="1"/>
  <c r="U44" i="32"/>
  <c r="J92" i="32"/>
  <c r="I92" i="32" s="1"/>
  <c r="U53" i="32"/>
  <c r="J101" i="32"/>
  <c r="I101" i="32" s="1"/>
  <c r="U57" i="32"/>
  <c r="J105" i="32"/>
  <c r="I105" i="32" s="1"/>
  <c r="U21" i="32"/>
  <c r="J69" i="32"/>
  <c r="I69" i="32" s="1"/>
  <c r="U29" i="32"/>
  <c r="J77" i="32"/>
  <c r="I77" i="32" s="1"/>
  <c r="T33" i="32"/>
  <c r="J81" i="32"/>
  <c r="I81" i="32" s="1"/>
  <c r="T37" i="32"/>
  <c r="J85" i="32"/>
  <c r="I85" i="32" s="1"/>
  <c r="T41" i="32"/>
  <c r="J89" i="32"/>
  <c r="I89" i="32" s="1"/>
  <c r="T45" i="32"/>
  <c r="J93" i="32"/>
  <c r="I93" i="32" s="1"/>
  <c r="T49" i="32"/>
  <c r="J97" i="32"/>
  <c r="I97" i="32" s="1"/>
  <c r="T54" i="32"/>
  <c r="J102" i="32"/>
  <c r="I102" i="32" s="1"/>
  <c r="T58" i="32"/>
  <c r="J106" i="32"/>
  <c r="R104" i="32"/>
  <c r="R102" i="32"/>
  <c r="R100" i="32"/>
  <c r="R96" i="32"/>
  <c r="R92" i="32"/>
  <c r="R88" i="32"/>
  <c r="R86" i="32"/>
  <c r="T86" i="32" s="1"/>
  <c r="R84" i="32"/>
  <c r="T84" i="32" s="1"/>
  <c r="R82" i="32"/>
  <c r="R80" i="32"/>
  <c r="R76" i="32"/>
  <c r="R74" i="32"/>
  <c r="U19" i="32"/>
  <c r="J67" i="32"/>
  <c r="I67" i="32" s="1"/>
  <c r="T27" i="32"/>
  <c r="J75" i="32"/>
  <c r="I75" i="32" s="1"/>
  <c r="U35" i="32"/>
  <c r="J83" i="32"/>
  <c r="I83" i="32" s="1"/>
  <c r="U43" i="32"/>
  <c r="J91" i="32"/>
  <c r="I91" i="32" s="1"/>
  <c r="U24" i="32"/>
  <c r="J72" i="32"/>
  <c r="I72" i="32" s="1"/>
  <c r="U32" i="32"/>
  <c r="J80" i="32"/>
  <c r="I80" i="32" s="1"/>
  <c r="U40" i="32"/>
  <c r="J88" i="32"/>
  <c r="I88" i="32" s="1"/>
  <c r="U48" i="32"/>
  <c r="J96" i="32"/>
  <c r="I96" i="32" s="1"/>
  <c r="U18" i="32"/>
  <c r="J66" i="32"/>
  <c r="I66" i="32" s="1"/>
  <c r="U22" i="32"/>
  <c r="J70" i="32"/>
  <c r="I70" i="32" s="1"/>
  <c r="U34" i="32"/>
  <c r="J82" i="32"/>
  <c r="I82" i="32" s="1"/>
  <c r="U38" i="32"/>
  <c r="J86" i="32"/>
  <c r="I86" i="32" s="1"/>
  <c r="U42" i="32"/>
  <c r="J90" i="32"/>
  <c r="U46" i="32"/>
  <c r="J94" i="32"/>
  <c r="U50" i="32"/>
  <c r="J98" i="32"/>
  <c r="I98" i="32" s="1"/>
  <c r="U55" i="32"/>
  <c r="J103" i="32"/>
  <c r="I103" i="32" s="1"/>
  <c r="U60" i="32"/>
  <c r="J108" i="32"/>
  <c r="I108" i="32" s="1"/>
  <c r="R105" i="32"/>
  <c r="T105" i="32" s="1"/>
  <c r="R103" i="32"/>
  <c r="T103" i="32" s="1"/>
  <c r="R101" i="32"/>
  <c r="R97" i="32"/>
  <c r="T97" i="32" s="1"/>
  <c r="R95" i="32"/>
  <c r="T95" i="32" s="1"/>
  <c r="R89" i="32"/>
  <c r="T89" i="32" s="1"/>
  <c r="R87" i="32"/>
  <c r="R85" i="32"/>
  <c r="R83" i="32"/>
  <c r="T83" i="32" s="1"/>
  <c r="R81" i="32"/>
  <c r="T81" i="32" s="1"/>
  <c r="R79" i="32"/>
  <c r="R77" i="32"/>
  <c r="T77" i="32" s="1"/>
  <c r="R75" i="32"/>
  <c r="T75" i="32" s="1"/>
  <c r="R73" i="32"/>
  <c r="T73" i="32" s="1"/>
  <c r="R71" i="32"/>
  <c r="R69" i="32"/>
  <c r="Q74" i="16"/>
  <c r="P74" i="16"/>
  <c r="P114" i="16"/>
  <c r="Q114" i="16"/>
  <c r="P110" i="16"/>
  <c r="Q110" i="16"/>
  <c r="P106" i="16"/>
  <c r="Q106" i="16"/>
  <c r="Q102" i="16"/>
  <c r="P102" i="16"/>
  <c r="Q98" i="16"/>
  <c r="P98" i="16"/>
  <c r="P90" i="16"/>
  <c r="Q90" i="16"/>
  <c r="Q86" i="16"/>
  <c r="P86" i="16"/>
  <c r="Q82" i="16"/>
  <c r="P82" i="16"/>
  <c r="Q78" i="16"/>
  <c r="P78" i="16"/>
  <c r="Q109" i="16"/>
  <c r="P109" i="16"/>
  <c r="P101" i="16"/>
  <c r="Q101" i="16"/>
  <c r="Q97" i="16"/>
  <c r="P97" i="16"/>
  <c r="Q93" i="16"/>
  <c r="P93" i="16"/>
  <c r="Q89" i="16"/>
  <c r="P89" i="16"/>
  <c r="Q85" i="16"/>
  <c r="P85" i="16"/>
  <c r="Q81" i="16"/>
  <c r="P81" i="16"/>
  <c r="Q77" i="16"/>
  <c r="P77" i="16"/>
  <c r="Q73" i="16"/>
  <c r="P73" i="16"/>
  <c r="Q108" i="16"/>
  <c r="P108" i="16"/>
  <c r="Q104" i="16"/>
  <c r="P104" i="16"/>
  <c r="Q92" i="16"/>
  <c r="P92" i="16"/>
  <c r="P88" i="16"/>
  <c r="Q88" i="16"/>
  <c r="P84" i="16"/>
  <c r="Q84" i="16"/>
  <c r="Q76" i="16"/>
  <c r="P76" i="16"/>
  <c r="P72" i="16"/>
  <c r="R115" i="16"/>
  <c r="Q72" i="16"/>
  <c r="Q111" i="16"/>
  <c r="P111" i="16"/>
  <c r="Q107" i="16"/>
  <c r="P107" i="16"/>
  <c r="Q103" i="16"/>
  <c r="P103" i="16"/>
  <c r="Q99" i="16"/>
  <c r="P99" i="16"/>
  <c r="P95" i="16"/>
  <c r="Q95" i="16"/>
  <c r="Q91" i="16"/>
  <c r="P91" i="16"/>
  <c r="Q87" i="16"/>
  <c r="P87" i="16"/>
  <c r="Q83" i="16"/>
  <c r="P83" i="16"/>
  <c r="P79" i="16"/>
  <c r="Q79" i="16"/>
  <c r="P75" i="16"/>
  <c r="Q75" i="16"/>
  <c r="T101" i="32"/>
  <c r="T85" i="32"/>
  <c r="T69" i="32"/>
  <c r="T79" i="32"/>
  <c r="T87" i="32"/>
  <c r="T71" i="32"/>
  <c r="T104" i="32"/>
  <c r="T102" i="32"/>
  <c r="T100" i="32"/>
  <c r="T96" i="32"/>
  <c r="T92" i="32"/>
  <c r="T90" i="32"/>
  <c r="T88" i="32"/>
  <c r="T82" i="32"/>
  <c r="T80" i="32"/>
  <c r="T76" i="32"/>
  <c r="P109" i="32"/>
  <c r="T72" i="32"/>
  <c r="AB105" i="32"/>
  <c r="AD105" i="32" s="1"/>
  <c r="AB103" i="32"/>
  <c r="AD103" i="32" s="1"/>
  <c r="AB101" i="32"/>
  <c r="AD101" i="32" s="1"/>
  <c r="AB99" i="32"/>
  <c r="AB97" i="32"/>
  <c r="AD97" i="32" s="1"/>
  <c r="AB95" i="32"/>
  <c r="AD95" i="32" s="1"/>
  <c r="AB73" i="32"/>
  <c r="AD73" i="32" s="1"/>
  <c r="R108" i="32"/>
  <c r="T108" i="32" s="1"/>
  <c r="R98" i="32"/>
  <c r="T98" i="32" s="1"/>
  <c r="R68" i="32"/>
  <c r="T68" i="32" s="1"/>
  <c r="T70" i="32"/>
  <c r="R66" i="32"/>
  <c r="T66" i="32" s="1"/>
  <c r="AD40" i="32"/>
  <c r="AE37" i="32"/>
  <c r="AE22" i="32"/>
  <c r="AE44" i="32"/>
  <c r="AE41" i="32"/>
  <c r="AE27" i="32"/>
  <c r="AB108" i="32"/>
  <c r="AD108" i="32" s="1"/>
  <c r="AB92" i="32"/>
  <c r="AD92" i="32" s="1"/>
  <c r="AB90" i="32"/>
  <c r="AD90" i="32" s="1"/>
  <c r="AB88" i="32"/>
  <c r="AD88" i="32" s="1"/>
  <c r="AB86" i="32"/>
  <c r="AD86" i="32" s="1"/>
  <c r="AB84" i="32"/>
  <c r="AD84" i="32" s="1"/>
  <c r="AB82" i="32"/>
  <c r="AD82" i="32" s="1"/>
  <c r="AB80" i="32"/>
  <c r="AD80" i="32" s="1"/>
  <c r="AB69" i="32"/>
  <c r="AD69" i="32" s="1"/>
  <c r="P6" i="32"/>
  <c r="AD57" i="32"/>
  <c r="AE54" i="32"/>
  <c r="N7" i="32"/>
  <c r="AB76" i="32"/>
  <c r="AD76" i="32" s="1"/>
  <c r="AE58" i="32"/>
  <c r="AE48" i="32"/>
  <c r="AD33" i="32"/>
  <c r="U23" i="32"/>
  <c r="T46" i="32"/>
  <c r="U49" i="32"/>
  <c r="Z109" i="32"/>
  <c r="AB107" i="32"/>
  <c r="AB91" i="32"/>
  <c r="AD91" i="32" s="1"/>
  <c r="AB89" i="32"/>
  <c r="AD89" i="32" s="1"/>
  <c r="AB87" i="32"/>
  <c r="AD87" i="32" s="1"/>
  <c r="AB85" i="32"/>
  <c r="AD85" i="32" s="1"/>
  <c r="AB83" i="32"/>
  <c r="AD83" i="32" s="1"/>
  <c r="AB81" i="32"/>
  <c r="AD81" i="32" s="1"/>
  <c r="AB79" i="32"/>
  <c r="AD79" i="32" s="1"/>
  <c r="AB71" i="32"/>
  <c r="AD71" i="32" s="1"/>
  <c r="AB68" i="32"/>
  <c r="AD68" i="32" s="1"/>
  <c r="AB66" i="32"/>
  <c r="AD66" i="32" s="1"/>
  <c r="R107" i="32"/>
  <c r="AB104" i="32"/>
  <c r="AD104" i="32" s="1"/>
  <c r="AB102" i="32"/>
  <c r="AD102" i="32" s="1"/>
  <c r="AB100" i="32"/>
  <c r="AD100" i="32" s="1"/>
  <c r="AB98" i="32"/>
  <c r="AD98" i="32" s="1"/>
  <c r="AB96" i="32"/>
  <c r="AD96" i="32" s="1"/>
  <c r="AB74" i="32"/>
  <c r="AE53" i="32"/>
  <c r="AE45" i="32"/>
  <c r="AE36" i="32"/>
  <c r="AE32" i="32"/>
  <c r="AE23" i="32"/>
  <c r="T55" i="32"/>
  <c r="U58" i="32"/>
  <c r="AB77" i="32"/>
  <c r="AD77" i="32" s="1"/>
  <c r="AB75" i="32"/>
  <c r="AD75" i="32" s="1"/>
  <c r="AB67" i="32"/>
  <c r="AD67" i="32" s="1"/>
  <c r="AE49" i="32"/>
  <c r="J148" i="14"/>
  <c r="T28" i="32"/>
  <c r="T34" i="32"/>
  <c r="U37" i="32"/>
  <c r="T42" i="32"/>
  <c r="U45" i="32"/>
  <c r="T50" i="32"/>
  <c r="U54" i="32"/>
  <c r="T60" i="32"/>
  <c r="T18" i="32"/>
  <c r="T24" i="32"/>
  <c r="U27" i="32"/>
  <c r="U33" i="32"/>
  <c r="T38" i="32"/>
  <c r="U41" i="32"/>
  <c r="R99" i="32"/>
  <c r="AE60" i="32"/>
  <c r="AE55" i="32"/>
  <c r="AE50" i="32"/>
  <c r="AE46" i="32"/>
  <c r="AE42" i="32"/>
  <c r="AE38" i="32"/>
  <c r="AE34" i="32"/>
  <c r="AE28" i="32"/>
  <c r="AE24" i="32"/>
  <c r="AE18" i="32"/>
  <c r="T22" i="32"/>
  <c r="T32" i="32"/>
  <c r="T36" i="32"/>
  <c r="T40" i="32"/>
  <c r="T44" i="32"/>
  <c r="T48" i="32"/>
  <c r="T53" i="32"/>
  <c r="T57" i="32"/>
  <c r="Q109" i="32"/>
  <c r="R109" i="32" s="1"/>
  <c r="O7" i="32"/>
  <c r="AB61" i="32"/>
  <c r="AD61" i="32" s="1"/>
  <c r="AE56" i="32"/>
  <c r="AE52" i="32"/>
  <c r="AE47" i="32"/>
  <c r="AE43" i="32"/>
  <c r="AE39" i="32"/>
  <c r="AE35" i="32"/>
  <c r="AE31" i="32"/>
  <c r="AE29" i="32"/>
  <c r="AE21" i="32"/>
  <c r="AE19" i="32"/>
  <c r="X5" i="32"/>
  <c r="R67" i="32"/>
  <c r="T67" i="32" s="1"/>
  <c r="AA109" i="32"/>
  <c r="T19" i="32"/>
  <c r="T21" i="32"/>
  <c r="T29" i="32"/>
  <c r="T31" i="32"/>
  <c r="T35" i="32"/>
  <c r="T39" i="32"/>
  <c r="T43" i="32"/>
  <c r="T47" i="32"/>
  <c r="T52" i="32"/>
  <c r="T56" i="32"/>
  <c r="P5" i="32"/>
  <c r="R61" i="32"/>
  <c r="U61" i="32" s="1"/>
  <c r="F148" i="14"/>
  <c r="G148" i="14"/>
  <c r="H148" i="14"/>
  <c r="I148" i="14"/>
  <c r="H46" i="100"/>
  <c r="H34" i="100"/>
  <c r="H22" i="100"/>
  <c r="H8" i="100"/>
  <c r="H6" i="100"/>
  <c r="H15" i="100"/>
  <c r="H10" i="100"/>
  <c r="H12" i="100"/>
  <c r="H30" i="100"/>
  <c r="H9" i="100"/>
  <c r="H28" i="100"/>
  <c r="H38" i="100"/>
  <c r="H39" i="100"/>
  <c r="H29" i="100"/>
  <c r="H5" i="100"/>
  <c r="H25" i="100"/>
  <c r="H36" i="100"/>
  <c r="H18" i="100"/>
  <c r="H4" i="100"/>
  <c r="H23" i="100"/>
  <c r="H16" i="100"/>
  <c r="H20" i="100"/>
  <c r="H7" i="100"/>
  <c r="H33" i="100"/>
  <c r="H42" i="100"/>
  <c r="H11" i="100"/>
  <c r="H43" i="100"/>
  <c r="H19" i="100"/>
  <c r="H44" i="100"/>
  <c r="H14" i="100"/>
  <c r="H21" i="100"/>
  <c r="H41" i="100"/>
  <c r="H24" i="100"/>
  <c r="H35" i="100"/>
  <c r="H13" i="100"/>
  <c r="H17" i="100"/>
  <c r="H27" i="100"/>
  <c r="H40" i="100"/>
  <c r="D31" i="100"/>
  <c r="F31" i="100"/>
  <c r="H31" i="100"/>
  <c r="G55" i="100"/>
  <c r="E55" i="100"/>
  <c r="C55" i="100"/>
  <c r="N37" i="100"/>
  <c r="I37" i="100"/>
  <c r="H47" i="100" l="1"/>
  <c r="H49" i="100"/>
  <c r="H48" i="100"/>
  <c r="P7" i="32"/>
  <c r="AB109" i="32"/>
  <c r="AE61" i="32"/>
  <c r="AA62" i="32"/>
  <c r="Z5" i="32"/>
  <c r="T61" i="32"/>
  <c r="Q62" i="32"/>
  <c r="AL67" i="32"/>
  <c r="AK67" i="32"/>
  <c r="AJ67" i="32"/>
  <c r="AJ72" i="32"/>
  <c r="AK72" i="32"/>
  <c r="AL72" i="32"/>
  <c r="R51" i="98" l="1"/>
  <c r="E47" i="98"/>
  <c r="F45" i="98" s="1"/>
  <c r="O105" i="14"/>
  <c r="P105" i="14"/>
  <c r="Q105" i="14"/>
  <c r="R105" i="14"/>
  <c r="O106" i="14"/>
  <c r="P106" i="14"/>
  <c r="Q106" i="14"/>
  <c r="R106" i="14"/>
  <c r="O107" i="14"/>
  <c r="P107" i="14"/>
  <c r="Q107" i="14"/>
  <c r="R107" i="14"/>
  <c r="O108" i="14"/>
  <c r="P108" i="14"/>
  <c r="Q108" i="14"/>
  <c r="R108" i="14"/>
  <c r="O109" i="14"/>
  <c r="P109" i="14"/>
  <c r="Q109" i="14"/>
  <c r="R109" i="14"/>
  <c r="O110" i="14"/>
  <c r="P110" i="14"/>
  <c r="Q110" i="14"/>
  <c r="R110" i="14"/>
  <c r="O111" i="14"/>
  <c r="P111" i="14"/>
  <c r="Q111" i="14"/>
  <c r="R111" i="14"/>
  <c r="O112" i="14"/>
  <c r="P112" i="14"/>
  <c r="Q112" i="14"/>
  <c r="R112" i="14"/>
  <c r="O113" i="14"/>
  <c r="P113" i="14"/>
  <c r="Q113" i="14"/>
  <c r="R113" i="14"/>
  <c r="O114" i="14"/>
  <c r="P114" i="14"/>
  <c r="Q114" i="14"/>
  <c r="R114" i="14"/>
  <c r="O115" i="14"/>
  <c r="P115" i="14"/>
  <c r="Q115" i="14"/>
  <c r="R115" i="14"/>
  <c r="O116" i="14"/>
  <c r="P116" i="14"/>
  <c r="Q116" i="14"/>
  <c r="R116" i="14"/>
  <c r="O117" i="14"/>
  <c r="P117" i="14"/>
  <c r="Q117" i="14"/>
  <c r="R117" i="14"/>
  <c r="O118" i="14"/>
  <c r="P118" i="14"/>
  <c r="Q118" i="14"/>
  <c r="R118" i="14"/>
  <c r="O119" i="14"/>
  <c r="P119" i="14"/>
  <c r="Q119" i="14"/>
  <c r="R119" i="14"/>
  <c r="O120" i="14"/>
  <c r="P120" i="14"/>
  <c r="Q120" i="14"/>
  <c r="R120" i="14"/>
  <c r="O121" i="14"/>
  <c r="P121" i="14"/>
  <c r="Q121" i="14"/>
  <c r="R121" i="14"/>
  <c r="O122" i="14"/>
  <c r="P122" i="14"/>
  <c r="Q122" i="14"/>
  <c r="R122" i="14"/>
  <c r="O123" i="14"/>
  <c r="P123" i="14"/>
  <c r="Q123" i="14"/>
  <c r="R123" i="14"/>
  <c r="O124" i="14"/>
  <c r="P124" i="14"/>
  <c r="Q124" i="14"/>
  <c r="R124" i="14"/>
  <c r="O125" i="14"/>
  <c r="P125" i="14"/>
  <c r="Q125" i="14"/>
  <c r="R125" i="14"/>
  <c r="O126" i="14"/>
  <c r="P126" i="14"/>
  <c r="Q126" i="14"/>
  <c r="R126" i="14"/>
  <c r="O127" i="14"/>
  <c r="P127" i="14"/>
  <c r="Q127" i="14"/>
  <c r="R127" i="14"/>
  <c r="O128" i="14"/>
  <c r="P128" i="14"/>
  <c r="Q128" i="14"/>
  <c r="R128" i="14"/>
  <c r="O129" i="14"/>
  <c r="P129" i="14"/>
  <c r="Q129" i="14"/>
  <c r="R129" i="14"/>
  <c r="O130" i="14"/>
  <c r="P130" i="14"/>
  <c r="Q130" i="14"/>
  <c r="R130" i="14"/>
  <c r="O131" i="14"/>
  <c r="P131" i="14"/>
  <c r="Q131" i="14"/>
  <c r="R131" i="14"/>
  <c r="O132" i="14"/>
  <c r="P132" i="14"/>
  <c r="Q132" i="14"/>
  <c r="R132" i="14"/>
  <c r="O133" i="14"/>
  <c r="P133" i="14"/>
  <c r="Q133" i="14"/>
  <c r="R133" i="14"/>
  <c r="O134" i="14"/>
  <c r="P134" i="14"/>
  <c r="Q134" i="14"/>
  <c r="R134" i="14"/>
  <c r="O135" i="14"/>
  <c r="P135" i="14"/>
  <c r="Q135" i="14"/>
  <c r="R135" i="14"/>
  <c r="O136" i="14"/>
  <c r="P136" i="14"/>
  <c r="Q136" i="14"/>
  <c r="R136" i="14"/>
  <c r="O137" i="14"/>
  <c r="P137" i="14"/>
  <c r="Q137" i="14"/>
  <c r="R137" i="14"/>
  <c r="O138" i="14"/>
  <c r="P138" i="14"/>
  <c r="Q138" i="14"/>
  <c r="R138" i="14"/>
  <c r="O139" i="14"/>
  <c r="P139" i="14"/>
  <c r="Q139" i="14"/>
  <c r="R139" i="14"/>
  <c r="O140" i="14"/>
  <c r="P140" i="14"/>
  <c r="Q140" i="14"/>
  <c r="R140" i="14"/>
  <c r="O141" i="14"/>
  <c r="P141" i="14"/>
  <c r="Q141" i="14"/>
  <c r="R141" i="14"/>
  <c r="O142" i="14"/>
  <c r="P142" i="14"/>
  <c r="Q142" i="14"/>
  <c r="R142" i="14"/>
  <c r="O143" i="14"/>
  <c r="P143" i="14"/>
  <c r="Q143" i="14"/>
  <c r="R143" i="14"/>
  <c r="O144" i="14"/>
  <c r="P144" i="14"/>
  <c r="Q144" i="14"/>
  <c r="R144" i="14"/>
  <c r="O145" i="14"/>
  <c r="P145" i="14"/>
  <c r="Q145" i="14"/>
  <c r="R145" i="14"/>
  <c r="O146" i="14"/>
  <c r="P146" i="14"/>
  <c r="Q146" i="14"/>
  <c r="R146" i="14"/>
  <c r="P104" i="14"/>
  <c r="Q104" i="14"/>
  <c r="R104" i="14"/>
  <c r="M148" i="14"/>
  <c r="S105" i="14"/>
  <c r="S106" i="14"/>
  <c r="S107" i="14"/>
  <c r="S108" i="14"/>
  <c r="S109" i="14"/>
  <c r="S110" i="14"/>
  <c r="S111" i="14"/>
  <c r="S112" i="14"/>
  <c r="S113" i="14"/>
  <c r="S114" i="14"/>
  <c r="S115" i="14"/>
  <c r="S116" i="14"/>
  <c r="S117" i="14"/>
  <c r="S118" i="14"/>
  <c r="S119" i="14"/>
  <c r="S120" i="14"/>
  <c r="S121" i="14"/>
  <c r="S122" i="14"/>
  <c r="S123" i="14"/>
  <c r="S124" i="14"/>
  <c r="S125" i="14"/>
  <c r="S126" i="14"/>
  <c r="S127" i="14"/>
  <c r="S128" i="14"/>
  <c r="S129" i="14"/>
  <c r="S130" i="14"/>
  <c r="S131" i="14"/>
  <c r="S132" i="14"/>
  <c r="S133" i="14"/>
  <c r="S134" i="14"/>
  <c r="S135" i="14"/>
  <c r="S136" i="14"/>
  <c r="S137" i="14"/>
  <c r="S138" i="14"/>
  <c r="S139" i="14"/>
  <c r="S140" i="14"/>
  <c r="S141" i="14"/>
  <c r="S142" i="14"/>
  <c r="S143" i="14"/>
  <c r="S144" i="14"/>
  <c r="S145" i="14"/>
  <c r="S146" i="14"/>
  <c r="S104" i="14"/>
  <c r="O104" i="14"/>
  <c r="R99" i="14"/>
  <c r="P99" i="14"/>
  <c r="Q99" i="14"/>
  <c r="O99" i="14"/>
  <c r="P100" i="14"/>
  <c r="Q100" i="14"/>
  <c r="O100" i="14"/>
  <c r="P101" i="14"/>
  <c r="Q101" i="14"/>
  <c r="R101" i="14"/>
  <c r="S101" i="14"/>
  <c r="O101" i="14"/>
  <c r="F3" i="98" l="1"/>
  <c r="O3" i="98" s="1"/>
  <c r="F11" i="98"/>
  <c r="O11" i="98" s="1"/>
  <c r="F15" i="98"/>
  <c r="Q15" i="98" s="1"/>
  <c r="F7" i="98"/>
  <c r="N7" i="98" s="1"/>
  <c r="Q3" i="98"/>
  <c r="F19" i="98"/>
  <c r="M19" i="98" s="1"/>
  <c r="F23" i="98"/>
  <c r="M23" i="98" s="1"/>
  <c r="F30" i="98"/>
  <c r="N30" i="98" s="1"/>
  <c r="F38" i="98"/>
  <c r="O38" i="98" s="1"/>
  <c r="F6" i="98"/>
  <c r="O6" i="98" s="1"/>
  <c r="F10" i="98"/>
  <c r="O10" i="98" s="1"/>
  <c r="F14" i="98"/>
  <c r="N14" i="98" s="1"/>
  <c r="F18" i="98"/>
  <c r="O18" i="98" s="1"/>
  <c r="F22" i="98"/>
  <c r="O22" i="98" s="1"/>
  <c r="F28" i="98"/>
  <c r="N28" i="98" s="1"/>
  <c r="F36" i="98"/>
  <c r="N36" i="98" s="1"/>
  <c r="F5" i="98"/>
  <c r="P5" i="98" s="1"/>
  <c r="F9" i="98"/>
  <c r="P9" i="98" s="1"/>
  <c r="F13" i="98"/>
  <c r="P13" i="98" s="1"/>
  <c r="F17" i="98"/>
  <c r="P17" i="98" s="1"/>
  <c r="F21" i="98"/>
  <c r="M21" i="98" s="1"/>
  <c r="F26" i="98"/>
  <c r="O26" i="98" s="1"/>
  <c r="F34" i="98"/>
  <c r="N34" i="98" s="1"/>
  <c r="F42" i="98"/>
  <c r="N42" i="98" s="1"/>
  <c r="F4" i="98"/>
  <c r="N4" i="98" s="1"/>
  <c r="F8" i="98"/>
  <c r="N8" i="98" s="1"/>
  <c r="F12" i="98"/>
  <c r="N12" i="98" s="1"/>
  <c r="F16" i="98"/>
  <c r="O16" i="98" s="1"/>
  <c r="F20" i="98"/>
  <c r="N20" i="98" s="1"/>
  <c r="F24" i="98"/>
  <c r="N24" i="98" s="1"/>
  <c r="F32" i="98"/>
  <c r="N32" i="98" s="1"/>
  <c r="F40" i="98"/>
  <c r="N40" i="98" s="1"/>
  <c r="F44" i="98"/>
  <c r="O44" i="98" s="1"/>
  <c r="P148" i="14"/>
  <c r="R148" i="14"/>
  <c r="S148" i="14"/>
  <c r="Q148" i="14"/>
  <c r="N45" i="98"/>
  <c r="Q45" i="98"/>
  <c r="M45" i="98"/>
  <c r="P45" i="98"/>
  <c r="O45" i="98"/>
  <c r="F25" i="98"/>
  <c r="F27" i="98"/>
  <c r="F29" i="98"/>
  <c r="F31" i="98"/>
  <c r="F33" i="98"/>
  <c r="F35" i="98"/>
  <c r="F37" i="98"/>
  <c r="F39" i="98"/>
  <c r="F41" i="98"/>
  <c r="F43" i="98"/>
  <c r="O148" i="14"/>
  <c r="M11" i="98" l="1"/>
  <c r="M3" i="98"/>
  <c r="N38" i="98"/>
  <c r="P3" i="98"/>
  <c r="O15" i="98"/>
  <c r="N44" i="98"/>
  <c r="P21" i="98"/>
  <c r="P11" i="98"/>
  <c r="N3" i="98"/>
  <c r="O20" i="98"/>
  <c r="M5" i="98"/>
  <c r="N18" i="98"/>
  <c r="O4" i="98"/>
  <c r="N16" i="98"/>
  <c r="O36" i="98"/>
  <c r="O14" i="98"/>
  <c r="P15" i="98"/>
  <c r="O30" i="98"/>
  <c r="O40" i="98"/>
  <c r="O42" i="98"/>
  <c r="M17" i="98"/>
  <c r="M15" i="98"/>
  <c r="N11" i="98"/>
  <c r="N26" i="98"/>
  <c r="M9" i="98"/>
  <c r="Q11" i="98"/>
  <c r="O8" i="98"/>
  <c r="N22" i="98"/>
  <c r="N15" i="98"/>
  <c r="P7" i="98"/>
  <c r="Q7" i="98"/>
  <c r="O24" i="98"/>
  <c r="M13" i="98"/>
  <c r="M7" i="98"/>
  <c r="P19" i="98"/>
  <c r="N6" i="98"/>
  <c r="O34" i="98"/>
  <c r="P23" i="98"/>
  <c r="O7" i="98"/>
  <c r="O32" i="98"/>
  <c r="O12" i="98"/>
  <c r="N10" i="98"/>
  <c r="O28" i="98"/>
  <c r="P44" i="98"/>
  <c r="Q44" i="98"/>
  <c r="M44" i="98"/>
  <c r="P20" i="98"/>
  <c r="Q20" i="98"/>
  <c r="M20" i="98"/>
  <c r="P4" i="98"/>
  <c r="Q4" i="98"/>
  <c r="M4" i="98"/>
  <c r="Q21" i="98"/>
  <c r="N21" i="98"/>
  <c r="O21" i="98"/>
  <c r="Q5" i="98"/>
  <c r="N5" i="98"/>
  <c r="O5" i="98"/>
  <c r="P18" i="98"/>
  <c r="Q18" i="98"/>
  <c r="M18" i="98"/>
  <c r="P38" i="98"/>
  <c r="Q38" i="98"/>
  <c r="M38" i="98"/>
  <c r="P40" i="98"/>
  <c r="Q40" i="98"/>
  <c r="M40" i="98"/>
  <c r="P16" i="98"/>
  <c r="Q16" i="98"/>
  <c r="M16" i="98"/>
  <c r="P42" i="98"/>
  <c r="M42" i="98"/>
  <c r="Q42" i="98"/>
  <c r="Q17" i="98"/>
  <c r="N17" i="98"/>
  <c r="O17" i="98"/>
  <c r="P36" i="98"/>
  <c r="Q36" i="98"/>
  <c r="M36" i="98"/>
  <c r="P14" i="98"/>
  <c r="Q14" i="98"/>
  <c r="M14" i="98"/>
  <c r="P30" i="98"/>
  <c r="Q30" i="98"/>
  <c r="M30" i="98"/>
  <c r="P32" i="98"/>
  <c r="Q32" i="98"/>
  <c r="M32" i="98"/>
  <c r="P12" i="98"/>
  <c r="Q12" i="98"/>
  <c r="M12" i="98"/>
  <c r="P34" i="98"/>
  <c r="M34" i="98"/>
  <c r="Q34" i="98"/>
  <c r="Q13" i="98"/>
  <c r="N13" i="98"/>
  <c r="O13" i="98"/>
  <c r="P28" i="98"/>
  <c r="Q28" i="98"/>
  <c r="M28" i="98"/>
  <c r="P10" i="98"/>
  <c r="Q10" i="98"/>
  <c r="M10" i="98"/>
  <c r="Q23" i="98"/>
  <c r="O23" i="98"/>
  <c r="N23" i="98"/>
  <c r="P24" i="98"/>
  <c r="Q24" i="98"/>
  <c r="M24" i="98"/>
  <c r="P8" i="98"/>
  <c r="Q8" i="98"/>
  <c r="M8" i="98"/>
  <c r="P26" i="98"/>
  <c r="M26" i="98"/>
  <c r="Q26" i="98"/>
  <c r="Q9" i="98"/>
  <c r="N9" i="98"/>
  <c r="O9" i="98"/>
  <c r="P22" i="98"/>
  <c r="Q22" i="98"/>
  <c r="M22" i="98"/>
  <c r="P6" i="98"/>
  <c r="Q6" i="98"/>
  <c r="M6" i="98"/>
  <c r="Q19" i="98"/>
  <c r="O19" i="98"/>
  <c r="N19" i="98"/>
  <c r="N41" i="98"/>
  <c r="Q41" i="98"/>
  <c r="M41" i="98"/>
  <c r="P41" i="98"/>
  <c r="O41" i="98"/>
  <c r="N37" i="98"/>
  <c r="Q37" i="98"/>
  <c r="M37" i="98"/>
  <c r="O37" i="98"/>
  <c r="P37" i="98"/>
  <c r="N33" i="98"/>
  <c r="Q33" i="98"/>
  <c r="M33" i="98"/>
  <c r="P33" i="98"/>
  <c r="O33" i="98"/>
  <c r="N29" i="98"/>
  <c r="Q29" i="98"/>
  <c r="M29" i="98"/>
  <c r="P29" i="98"/>
  <c r="O29" i="98"/>
  <c r="N25" i="98"/>
  <c r="Q25" i="98"/>
  <c r="M25" i="98"/>
  <c r="F47" i="98"/>
  <c r="P25" i="98"/>
  <c r="O25" i="98"/>
  <c r="N43" i="98"/>
  <c r="Q43" i="98"/>
  <c r="M43" i="98"/>
  <c r="P43" i="98"/>
  <c r="O43" i="98"/>
  <c r="N39" i="98"/>
  <c r="Q39" i="98"/>
  <c r="M39" i="98"/>
  <c r="O39" i="98"/>
  <c r="P39" i="98"/>
  <c r="N35" i="98"/>
  <c r="Q35" i="98"/>
  <c r="M35" i="98"/>
  <c r="O35" i="98"/>
  <c r="P35" i="98"/>
  <c r="N31" i="98"/>
  <c r="Q31" i="98"/>
  <c r="M31" i="98"/>
  <c r="O31" i="98"/>
  <c r="P31" i="98"/>
  <c r="N27" i="98"/>
  <c r="Q27" i="98"/>
  <c r="M27" i="98"/>
  <c r="O27" i="98"/>
  <c r="P27" i="98"/>
  <c r="P47" i="98" l="1"/>
  <c r="N47" i="98"/>
  <c r="M47" i="98"/>
  <c r="O47" i="98"/>
  <c r="Q47" i="98"/>
  <c r="R47" i="98" l="1"/>
  <c r="L31" i="95"/>
  <c r="V30" i="95"/>
  <c r="L6" i="95"/>
  <c r="M6" i="95"/>
  <c r="L7" i="95"/>
  <c r="M7" i="95"/>
  <c r="L8" i="95"/>
  <c r="M8" i="95"/>
  <c r="L9" i="95"/>
  <c r="M9" i="95"/>
  <c r="L10" i="95"/>
  <c r="M10" i="95"/>
  <c r="L11" i="95"/>
  <c r="M11" i="95"/>
  <c r="L12" i="95"/>
  <c r="M12" i="95"/>
  <c r="L13" i="95"/>
  <c r="M13" i="95"/>
  <c r="L14" i="95"/>
  <c r="M14" i="95"/>
  <c r="L15" i="95"/>
  <c r="M15" i="95"/>
  <c r="L16" i="95"/>
  <c r="M16" i="95"/>
  <c r="L17" i="95"/>
  <c r="M17" i="95"/>
  <c r="L18" i="95"/>
  <c r="M18" i="95"/>
  <c r="L19" i="95"/>
  <c r="M19" i="95"/>
  <c r="L20" i="95"/>
  <c r="M20" i="95"/>
  <c r="L21" i="95"/>
  <c r="M21" i="95"/>
  <c r="L22" i="95"/>
  <c r="M22" i="95"/>
  <c r="L23" i="95"/>
  <c r="M23" i="95"/>
  <c r="L24" i="95"/>
  <c r="M24" i="95"/>
  <c r="L25" i="95"/>
  <c r="M25" i="95"/>
  <c r="L26" i="95"/>
  <c r="M26" i="95"/>
  <c r="L27" i="95"/>
  <c r="M27" i="95"/>
  <c r="L28" i="95"/>
  <c r="M28" i="95"/>
  <c r="L29" i="95"/>
  <c r="M29" i="95"/>
  <c r="L30" i="95"/>
  <c r="N30" i="95" s="1"/>
  <c r="M30" i="95"/>
  <c r="M31" i="95"/>
  <c r="L32" i="95"/>
  <c r="M32" i="95"/>
  <c r="L33" i="95"/>
  <c r="M33" i="95"/>
  <c r="L34" i="95"/>
  <c r="M34" i="95"/>
  <c r="L35" i="95"/>
  <c r="M35" i="95"/>
  <c r="L36" i="95"/>
  <c r="L93" i="95" s="1"/>
  <c r="M93" i="95" s="1"/>
  <c r="M36" i="95"/>
  <c r="L37" i="95"/>
  <c r="M37" i="95"/>
  <c r="L38" i="95"/>
  <c r="L95" i="95" s="1"/>
  <c r="M38" i="95"/>
  <c r="L39" i="95"/>
  <c r="M39" i="95"/>
  <c r="L40" i="95"/>
  <c r="M40" i="95"/>
  <c r="L41" i="95"/>
  <c r="L94" i="95" s="1"/>
  <c r="M94" i="95" s="1"/>
  <c r="M41" i="95"/>
  <c r="L42" i="95"/>
  <c r="L99" i="95" s="1"/>
  <c r="M99" i="95" s="1"/>
  <c r="M42" i="95"/>
  <c r="L43" i="95"/>
  <c r="M43" i="95"/>
  <c r="L44" i="95"/>
  <c r="L101" i="95" s="1"/>
  <c r="M101" i="95" s="1"/>
  <c r="M44" i="95"/>
  <c r="L45" i="95"/>
  <c r="M45" i="95"/>
  <c r="L46" i="95"/>
  <c r="L103" i="95" s="1"/>
  <c r="M46" i="95"/>
  <c r="L47" i="95"/>
  <c r="M47" i="95"/>
  <c r="M5" i="95"/>
  <c r="L5" i="95"/>
  <c r="L98" i="95"/>
  <c r="M98" i="95" s="1"/>
  <c r="L96" i="95"/>
  <c r="M96" i="95" s="1"/>
  <c r="L88" i="95"/>
  <c r="M88" i="95" s="1"/>
  <c r="L84" i="95"/>
  <c r="L82" i="95"/>
  <c r="M82" i="95" s="1"/>
  <c r="L78" i="95"/>
  <c r="M78" i="95" s="1"/>
  <c r="L72" i="95"/>
  <c r="M72" i="95" s="1"/>
  <c r="L70" i="95"/>
  <c r="L68" i="95"/>
  <c r="M68" i="95" s="1"/>
  <c r="L64" i="95"/>
  <c r="M64" i="95" s="1"/>
  <c r="V104" i="95"/>
  <c r="W104" i="95" s="1"/>
  <c r="T104" i="95"/>
  <c r="U104" i="95" s="1"/>
  <c r="R104" i="95"/>
  <c r="S104" i="95" s="1"/>
  <c r="P104" i="95"/>
  <c r="Q104" i="95" s="1"/>
  <c r="V103" i="95"/>
  <c r="T103" i="95"/>
  <c r="R103" i="95"/>
  <c r="P103" i="95"/>
  <c r="V102" i="95"/>
  <c r="T102" i="95"/>
  <c r="R102" i="95"/>
  <c r="P102" i="95"/>
  <c r="V101" i="95"/>
  <c r="W101" i="95" s="1"/>
  <c r="T101" i="95"/>
  <c r="U101" i="95" s="1"/>
  <c r="R101" i="95"/>
  <c r="S101" i="95" s="1"/>
  <c r="P101" i="95"/>
  <c r="Q101" i="95" s="1"/>
  <c r="V100" i="95"/>
  <c r="W100" i="95" s="1"/>
  <c r="T100" i="95"/>
  <c r="U100" i="95" s="1"/>
  <c r="R100" i="95"/>
  <c r="S100" i="95" s="1"/>
  <c r="P100" i="95"/>
  <c r="Q100" i="95" s="1"/>
  <c r="V99" i="95"/>
  <c r="W99" i="95" s="1"/>
  <c r="T99" i="95"/>
  <c r="U99" i="95" s="1"/>
  <c r="R99" i="95"/>
  <c r="S99" i="95" s="1"/>
  <c r="P99" i="95"/>
  <c r="Q99" i="95" s="1"/>
  <c r="V98" i="95"/>
  <c r="W98" i="95" s="1"/>
  <c r="T98" i="95"/>
  <c r="U98" i="95" s="1"/>
  <c r="R98" i="95"/>
  <c r="S98" i="95" s="1"/>
  <c r="P98" i="95"/>
  <c r="Q98" i="95" s="1"/>
  <c r="V96" i="95"/>
  <c r="W96" i="95" s="1"/>
  <c r="T96" i="95"/>
  <c r="U96" i="95" s="1"/>
  <c r="R96" i="95"/>
  <c r="S96" i="95" s="1"/>
  <c r="P96" i="95"/>
  <c r="Q96" i="95" s="1"/>
  <c r="V95" i="95"/>
  <c r="T95" i="95"/>
  <c r="R95" i="95"/>
  <c r="P95" i="95"/>
  <c r="V94" i="95"/>
  <c r="W94" i="95" s="1"/>
  <c r="T94" i="95"/>
  <c r="U94" i="95" s="1"/>
  <c r="R94" i="95"/>
  <c r="S94" i="95" s="1"/>
  <c r="P94" i="95"/>
  <c r="Q94" i="95" s="1"/>
  <c r="V93" i="95"/>
  <c r="W93" i="95" s="1"/>
  <c r="T93" i="95"/>
  <c r="U93" i="95" s="1"/>
  <c r="R93" i="95"/>
  <c r="S93" i="95" s="1"/>
  <c r="P93" i="95"/>
  <c r="Q93" i="95" s="1"/>
  <c r="V92" i="95"/>
  <c r="W92" i="95" s="1"/>
  <c r="T92" i="95"/>
  <c r="U92" i="95" s="1"/>
  <c r="R92" i="95"/>
  <c r="S92" i="95" s="1"/>
  <c r="P92" i="95"/>
  <c r="Q92" i="95" s="1"/>
  <c r="V91" i="95"/>
  <c r="W91" i="95" s="1"/>
  <c r="T91" i="95"/>
  <c r="U91" i="95" s="1"/>
  <c r="R91" i="95"/>
  <c r="S91" i="95" s="1"/>
  <c r="P91" i="95"/>
  <c r="V89" i="95"/>
  <c r="W89" i="95" s="1"/>
  <c r="T89" i="95"/>
  <c r="U89" i="95" s="1"/>
  <c r="R89" i="95"/>
  <c r="P89" i="95"/>
  <c r="Q89" i="95" s="1"/>
  <c r="V88" i="95"/>
  <c r="W88" i="95" s="1"/>
  <c r="T88" i="95"/>
  <c r="U88" i="95" s="1"/>
  <c r="R88" i="95"/>
  <c r="S88" i="95" s="1"/>
  <c r="P88" i="95"/>
  <c r="Q88" i="95" s="1"/>
  <c r="V86" i="95"/>
  <c r="T86" i="95"/>
  <c r="R86" i="95"/>
  <c r="P86" i="95"/>
  <c r="V84" i="95"/>
  <c r="T84" i="95"/>
  <c r="R84" i="95"/>
  <c r="P84" i="95"/>
  <c r="V83" i="95"/>
  <c r="W83" i="95" s="1"/>
  <c r="T83" i="95"/>
  <c r="U83" i="95" s="1"/>
  <c r="R83" i="95"/>
  <c r="S83" i="95" s="1"/>
  <c r="P83" i="95"/>
  <c r="Q83" i="95" s="1"/>
  <c r="V82" i="95"/>
  <c r="W82" i="95" s="1"/>
  <c r="T82" i="95"/>
  <c r="U82" i="95" s="1"/>
  <c r="R82" i="95"/>
  <c r="S82" i="95" s="1"/>
  <c r="P82" i="95"/>
  <c r="Q82" i="95" s="1"/>
  <c r="V81" i="95"/>
  <c r="W81" i="95" s="1"/>
  <c r="T81" i="95"/>
  <c r="U81" i="95" s="1"/>
  <c r="R81" i="95"/>
  <c r="S81" i="95" s="1"/>
  <c r="P81" i="95"/>
  <c r="Q81" i="95" s="1"/>
  <c r="V80" i="95"/>
  <c r="W80" i="95" s="1"/>
  <c r="T80" i="95"/>
  <c r="U80" i="95" s="1"/>
  <c r="R80" i="95"/>
  <c r="S80" i="95" s="1"/>
  <c r="P80" i="95"/>
  <c r="Q80" i="95" s="1"/>
  <c r="V79" i="95"/>
  <c r="W79" i="95" s="1"/>
  <c r="T79" i="95"/>
  <c r="U79" i="95" s="1"/>
  <c r="R79" i="95"/>
  <c r="S79" i="95" s="1"/>
  <c r="P79" i="95"/>
  <c r="Q79" i="95" s="1"/>
  <c r="V78" i="95"/>
  <c r="W78" i="95" s="1"/>
  <c r="T78" i="95"/>
  <c r="U78" i="95" s="1"/>
  <c r="R78" i="95"/>
  <c r="S78" i="95" s="1"/>
  <c r="P78" i="95"/>
  <c r="Q78" i="95" s="1"/>
  <c r="V77" i="95"/>
  <c r="W77" i="95" s="1"/>
  <c r="T77" i="95"/>
  <c r="U77" i="95" s="1"/>
  <c r="R77" i="95"/>
  <c r="S77" i="95" s="1"/>
  <c r="P77" i="95"/>
  <c r="Q77" i="95" s="1"/>
  <c r="V76" i="95"/>
  <c r="W76" i="95" s="1"/>
  <c r="T76" i="95"/>
  <c r="U76" i="95" s="1"/>
  <c r="R76" i="95"/>
  <c r="S76" i="95" s="1"/>
  <c r="P76" i="95"/>
  <c r="Q76" i="95" s="1"/>
  <c r="V75" i="95"/>
  <c r="W75" i="95" s="1"/>
  <c r="T75" i="95"/>
  <c r="U75" i="95" s="1"/>
  <c r="R75" i="95"/>
  <c r="S75" i="95" s="1"/>
  <c r="P75" i="95"/>
  <c r="Q75" i="95" s="1"/>
  <c r="V73" i="95"/>
  <c r="W73" i="95" s="1"/>
  <c r="T73" i="95"/>
  <c r="U73" i="95" s="1"/>
  <c r="R73" i="95"/>
  <c r="S73" i="95" s="1"/>
  <c r="P73" i="95"/>
  <c r="Q73" i="95" s="1"/>
  <c r="V72" i="95"/>
  <c r="W72" i="95" s="1"/>
  <c r="T72" i="95"/>
  <c r="U72" i="95" s="1"/>
  <c r="R72" i="95"/>
  <c r="S72" i="95" s="1"/>
  <c r="P72" i="95"/>
  <c r="Q72" i="95" s="1"/>
  <c r="V71" i="95"/>
  <c r="W71" i="95" s="1"/>
  <c r="T71" i="95"/>
  <c r="R71" i="95"/>
  <c r="S71" i="95" s="1"/>
  <c r="P71" i="95"/>
  <c r="Q71" i="95" s="1"/>
  <c r="V70" i="95"/>
  <c r="T70" i="95"/>
  <c r="R70" i="95"/>
  <c r="P70" i="95"/>
  <c r="V69" i="95"/>
  <c r="W69" i="95" s="1"/>
  <c r="T69" i="95"/>
  <c r="U69" i="95" s="1"/>
  <c r="R69" i="95"/>
  <c r="S69" i="95" s="1"/>
  <c r="P69" i="95"/>
  <c r="Q69" i="95" s="1"/>
  <c r="V68" i="95"/>
  <c r="W68" i="95" s="1"/>
  <c r="T68" i="95"/>
  <c r="U68" i="95" s="1"/>
  <c r="R68" i="95"/>
  <c r="S68" i="95" s="1"/>
  <c r="P68" i="95"/>
  <c r="Q68" i="95" s="1"/>
  <c r="V67" i="95"/>
  <c r="W67" i="95" s="1"/>
  <c r="T67" i="95"/>
  <c r="U67" i="95" s="1"/>
  <c r="R67" i="95"/>
  <c r="S67" i="95" s="1"/>
  <c r="P67" i="95"/>
  <c r="Q67" i="95" s="1"/>
  <c r="V66" i="95"/>
  <c r="W66" i="95" s="1"/>
  <c r="T66" i="95"/>
  <c r="U66" i="95" s="1"/>
  <c r="R66" i="95"/>
  <c r="S66" i="95" s="1"/>
  <c r="P66" i="95"/>
  <c r="Q66" i="95" s="1"/>
  <c r="V65" i="95"/>
  <c r="W65" i="95" s="1"/>
  <c r="T65" i="95"/>
  <c r="U65" i="95" s="1"/>
  <c r="R65" i="95"/>
  <c r="S65" i="95" s="1"/>
  <c r="P65" i="95"/>
  <c r="Q65" i="95" s="1"/>
  <c r="V64" i="95"/>
  <c r="W64" i="95" s="1"/>
  <c r="T64" i="95"/>
  <c r="U64" i="95" s="1"/>
  <c r="R64" i="95"/>
  <c r="S64" i="95" s="1"/>
  <c r="P64" i="95"/>
  <c r="Q64" i="95" s="1"/>
  <c r="V63" i="95"/>
  <c r="W63" i="95" s="1"/>
  <c r="T63" i="95"/>
  <c r="U63" i="95" s="1"/>
  <c r="R63" i="95"/>
  <c r="S63" i="95" s="1"/>
  <c r="P63" i="95"/>
  <c r="Q63" i="95" s="1"/>
  <c r="V62" i="95"/>
  <c r="T62" i="95"/>
  <c r="U62" i="95" s="1"/>
  <c r="R62" i="95"/>
  <c r="P62" i="95"/>
  <c r="Q62" i="95" s="1"/>
  <c r="Q48" i="95"/>
  <c r="V47" i="95"/>
  <c r="N47" i="95" s="1"/>
  <c r="V45" i="95"/>
  <c r="V44" i="95"/>
  <c r="V43" i="95"/>
  <c r="V42" i="95"/>
  <c r="V41" i="95"/>
  <c r="V40" i="95"/>
  <c r="V39" i="95"/>
  <c r="V37" i="95"/>
  <c r="V36" i="95"/>
  <c r="V35" i="95"/>
  <c r="V34" i="95"/>
  <c r="V33" i="95"/>
  <c r="V32" i="95"/>
  <c r="V31" i="95"/>
  <c r="V28" i="95"/>
  <c r="V26" i="95"/>
  <c r="V25" i="95"/>
  <c r="V24" i="95"/>
  <c r="V23" i="95"/>
  <c r="V22" i="95"/>
  <c r="V21" i="95"/>
  <c r="V20" i="95"/>
  <c r="V19" i="95"/>
  <c r="V18" i="95"/>
  <c r="V17" i="95"/>
  <c r="V16" i="95"/>
  <c r="V15" i="95"/>
  <c r="V14" i="95"/>
  <c r="V12" i="95"/>
  <c r="V11" i="95"/>
  <c r="V10" i="95"/>
  <c r="V9" i="95"/>
  <c r="N9" i="95" s="1"/>
  <c r="V8" i="95"/>
  <c r="V7" i="95"/>
  <c r="V6" i="95"/>
  <c r="V5" i="95"/>
  <c r="U48" i="95"/>
  <c r="T48" i="95"/>
  <c r="S48" i="95"/>
  <c r="R48" i="95"/>
  <c r="P48" i="95"/>
  <c r="AI104" i="95"/>
  <c r="AJ104" i="95" s="1"/>
  <c r="AG104" i="95"/>
  <c r="AH104" i="95" s="1"/>
  <c r="AE104" i="95"/>
  <c r="AF104" i="95" s="1"/>
  <c r="AC104" i="95"/>
  <c r="AD104" i="95" s="1"/>
  <c r="AA104" i="95"/>
  <c r="AB104" i="95" s="1"/>
  <c r="Y104" i="95"/>
  <c r="Z104" i="95" s="1"/>
  <c r="AI103" i="95"/>
  <c r="AG103" i="95"/>
  <c r="AE103" i="95"/>
  <c r="AC103" i="95"/>
  <c r="AA103" i="95"/>
  <c r="Y103" i="95"/>
  <c r="AI102" i="95"/>
  <c r="AG102" i="95"/>
  <c r="AE102" i="95"/>
  <c r="AC102" i="95"/>
  <c r="AA102" i="95"/>
  <c r="Y102" i="95"/>
  <c r="AI101" i="95"/>
  <c r="AJ101" i="95" s="1"/>
  <c r="AG101" i="95"/>
  <c r="AH101" i="95" s="1"/>
  <c r="AE101" i="95"/>
  <c r="AF101" i="95" s="1"/>
  <c r="AC101" i="95"/>
  <c r="AD101" i="95" s="1"/>
  <c r="AA101" i="95"/>
  <c r="AB101" i="95" s="1"/>
  <c r="Y101" i="95"/>
  <c r="Z101" i="95" s="1"/>
  <c r="AI100" i="95"/>
  <c r="AJ100" i="95" s="1"/>
  <c r="AG100" i="95"/>
  <c r="AH100" i="95" s="1"/>
  <c r="AE100" i="95"/>
  <c r="AF100" i="95" s="1"/>
  <c r="AC100" i="95"/>
  <c r="AD100" i="95" s="1"/>
  <c r="AA100" i="95"/>
  <c r="AB100" i="95" s="1"/>
  <c r="Y100" i="95"/>
  <c r="Z100" i="95" s="1"/>
  <c r="AI99" i="95"/>
  <c r="AJ99" i="95" s="1"/>
  <c r="AG99" i="95"/>
  <c r="AH99" i="95" s="1"/>
  <c r="AE99" i="95"/>
  <c r="AF99" i="95" s="1"/>
  <c r="AC99" i="95"/>
  <c r="AD99" i="95" s="1"/>
  <c r="AA99" i="95"/>
  <c r="AB99" i="95" s="1"/>
  <c r="Y99" i="95"/>
  <c r="Z99" i="95" s="1"/>
  <c r="AI98" i="95"/>
  <c r="AJ98" i="95" s="1"/>
  <c r="AG98" i="95"/>
  <c r="AH98" i="95" s="1"/>
  <c r="AE98" i="95"/>
  <c r="AF98" i="95" s="1"/>
  <c r="AC98" i="95"/>
  <c r="AD98" i="95" s="1"/>
  <c r="AA98" i="95"/>
  <c r="AB98" i="95" s="1"/>
  <c r="Y98" i="95"/>
  <c r="Z98" i="95" s="1"/>
  <c r="AI96" i="95"/>
  <c r="AJ96" i="95" s="1"/>
  <c r="AG96" i="95"/>
  <c r="AH96" i="95" s="1"/>
  <c r="AE96" i="95"/>
  <c r="AF96" i="95" s="1"/>
  <c r="AC96" i="95"/>
  <c r="AD96" i="95" s="1"/>
  <c r="AA96" i="95"/>
  <c r="AB96" i="95" s="1"/>
  <c r="Y96" i="95"/>
  <c r="Z96" i="95" s="1"/>
  <c r="AI95" i="95"/>
  <c r="AG95" i="95"/>
  <c r="AE95" i="95"/>
  <c r="AC95" i="95"/>
  <c r="AA95" i="95"/>
  <c r="Y95" i="95"/>
  <c r="AI94" i="95"/>
  <c r="AJ94" i="95" s="1"/>
  <c r="AG94" i="95"/>
  <c r="AH94" i="95" s="1"/>
  <c r="AE94" i="95"/>
  <c r="AF94" i="95" s="1"/>
  <c r="AC94" i="95"/>
  <c r="AD94" i="95" s="1"/>
  <c r="AA94" i="95"/>
  <c r="AB94" i="95" s="1"/>
  <c r="Y94" i="95"/>
  <c r="Z94" i="95" s="1"/>
  <c r="AI93" i="95"/>
  <c r="AJ93" i="95" s="1"/>
  <c r="AG93" i="95"/>
  <c r="AH93" i="95" s="1"/>
  <c r="AE93" i="95"/>
  <c r="AF93" i="95" s="1"/>
  <c r="AC93" i="95"/>
  <c r="AD93" i="95" s="1"/>
  <c r="AA93" i="95"/>
  <c r="AB93" i="95" s="1"/>
  <c r="Y93" i="95"/>
  <c r="Z93" i="95" s="1"/>
  <c r="AI92" i="95"/>
  <c r="AJ92" i="95" s="1"/>
  <c r="AG92" i="95"/>
  <c r="AH92" i="95" s="1"/>
  <c r="AE92" i="95"/>
  <c r="AF92" i="95" s="1"/>
  <c r="AC92" i="95"/>
  <c r="AD92" i="95" s="1"/>
  <c r="AA92" i="95"/>
  <c r="AB92" i="95" s="1"/>
  <c r="Y92" i="95"/>
  <c r="Z92" i="95" s="1"/>
  <c r="AI91" i="95"/>
  <c r="AJ91" i="95" s="1"/>
  <c r="AG91" i="95"/>
  <c r="AH91" i="95" s="1"/>
  <c r="AE91" i="95"/>
  <c r="AF91" i="95" s="1"/>
  <c r="AC91" i="95"/>
  <c r="AD91" i="95" s="1"/>
  <c r="AA91" i="95"/>
  <c r="AB91" i="95" s="1"/>
  <c r="Y91" i="95"/>
  <c r="Z91" i="95" s="1"/>
  <c r="AI89" i="95"/>
  <c r="AJ89" i="95" s="1"/>
  <c r="AG89" i="95"/>
  <c r="AH89" i="95" s="1"/>
  <c r="AE89" i="95"/>
  <c r="AF89" i="95" s="1"/>
  <c r="AC89" i="95"/>
  <c r="AD89" i="95" s="1"/>
  <c r="AA89" i="95"/>
  <c r="Y89" i="95"/>
  <c r="Z89" i="95" s="1"/>
  <c r="AI88" i="95"/>
  <c r="AJ88" i="95" s="1"/>
  <c r="AG88" i="95"/>
  <c r="AH88" i="95" s="1"/>
  <c r="AE88" i="95"/>
  <c r="AF88" i="95" s="1"/>
  <c r="AC88" i="95"/>
  <c r="AD88" i="95" s="1"/>
  <c r="AA88" i="95"/>
  <c r="AB88" i="95" s="1"/>
  <c r="Y88" i="95"/>
  <c r="Z88" i="95" s="1"/>
  <c r="AI86" i="95"/>
  <c r="AG86" i="95"/>
  <c r="AE86" i="95"/>
  <c r="AC86" i="95"/>
  <c r="AA86" i="95"/>
  <c r="Y86" i="95"/>
  <c r="AI84" i="95"/>
  <c r="AG84" i="95"/>
  <c r="AE84" i="95"/>
  <c r="AC84" i="95"/>
  <c r="AA84" i="95"/>
  <c r="Y84" i="95"/>
  <c r="AI83" i="95"/>
  <c r="AJ83" i="95" s="1"/>
  <c r="AG83" i="95"/>
  <c r="AH83" i="95" s="1"/>
  <c r="AE83" i="95"/>
  <c r="AF83" i="95" s="1"/>
  <c r="AC83" i="95"/>
  <c r="AD83" i="95" s="1"/>
  <c r="AA83" i="95"/>
  <c r="AB83" i="95" s="1"/>
  <c r="Y83" i="95"/>
  <c r="Z83" i="95" s="1"/>
  <c r="AI82" i="95"/>
  <c r="AJ82" i="95" s="1"/>
  <c r="AG82" i="95"/>
  <c r="AH82" i="95" s="1"/>
  <c r="AE82" i="95"/>
  <c r="AF82" i="95" s="1"/>
  <c r="AC82" i="95"/>
  <c r="AD82" i="95" s="1"/>
  <c r="AA82" i="95"/>
  <c r="AB82" i="95" s="1"/>
  <c r="Y82" i="95"/>
  <c r="Z82" i="95" s="1"/>
  <c r="AI81" i="95"/>
  <c r="AJ81" i="95" s="1"/>
  <c r="AG81" i="95"/>
  <c r="AH81" i="95" s="1"/>
  <c r="AE81" i="95"/>
  <c r="AF81" i="95" s="1"/>
  <c r="AC81" i="95"/>
  <c r="AD81" i="95" s="1"/>
  <c r="AA81" i="95"/>
  <c r="AB81" i="95" s="1"/>
  <c r="Y81" i="95"/>
  <c r="Z81" i="95" s="1"/>
  <c r="AI80" i="95"/>
  <c r="AJ80" i="95" s="1"/>
  <c r="AG80" i="95"/>
  <c r="AH80" i="95" s="1"/>
  <c r="AE80" i="95"/>
  <c r="AF80" i="95" s="1"/>
  <c r="AC80" i="95"/>
  <c r="AD80" i="95" s="1"/>
  <c r="AA80" i="95"/>
  <c r="AB80" i="95" s="1"/>
  <c r="Y80" i="95"/>
  <c r="Z80" i="95" s="1"/>
  <c r="AI79" i="95"/>
  <c r="AJ79" i="95" s="1"/>
  <c r="AG79" i="95"/>
  <c r="AH79" i="95" s="1"/>
  <c r="AE79" i="95"/>
  <c r="AF79" i="95" s="1"/>
  <c r="AC79" i="95"/>
  <c r="AD79" i="95" s="1"/>
  <c r="AA79" i="95"/>
  <c r="AB79" i="95" s="1"/>
  <c r="Y79" i="95"/>
  <c r="Z79" i="95" s="1"/>
  <c r="AI78" i="95"/>
  <c r="AJ78" i="95" s="1"/>
  <c r="AG78" i="95"/>
  <c r="AH78" i="95" s="1"/>
  <c r="AE78" i="95"/>
  <c r="AF78" i="95" s="1"/>
  <c r="AC78" i="95"/>
  <c r="AD78" i="95" s="1"/>
  <c r="AA78" i="95"/>
  <c r="AB78" i="95" s="1"/>
  <c r="Y78" i="95"/>
  <c r="Z78" i="95" s="1"/>
  <c r="AI77" i="95"/>
  <c r="AJ77" i="95" s="1"/>
  <c r="AG77" i="95"/>
  <c r="AH77" i="95" s="1"/>
  <c r="AE77" i="95"/>
  <c r="AF77" i="95" s="1"/>
  <c r="AC77" i="95"/>
  <c r="AD77" i="95" s="1"/>
  <c r="AA77" i="95"/>
  <c r="AB77" i="95" s="1"/>
  <c r="Y77" i="95"/>
  <c r="Z77" i="95" s="1"/>
  <c r="AI76" i="95"/>
  <c r="AJ76" i="95" s="1"/>
  <c r="AH76" i="95"/>
  <c r="AG76" i="95"/>
  <c r="AE76" i="95"/>
  <c r="AF76" i="95" s="1"/>
  <c r="AC76" i="95"/>
  <c r="AD76" i="95" s="1"/>
  <c r="AA76" i="95"/>
  <c r="AB76" i="95" s="1"/>
  <c r="Y76" i="95"/>
  <c r="Z76" i="95" s="1"/>
  <c r="AI75" i="95"/>
  <c r="AJ75" i="95" s="1"/>
  <c r="AG75" i="95"/>
  <c r="AH75" i="95" s="1"/>
  <c r="AE75" i="95"/>
  <c r="AF75" i="95" s="1"/>
  <c r="AC75" i="95"/>
  <c r="AD75" i="95" s="1"/>
  <c r="AA75" i="95"/>
  <c r="AB75" i="95" s="1"/>
  <c r="Y75" i="95"/>
  <c r="Z75" i="95" s="1"/>
  <c r="AI74" i="95"/>
  <c r="AG74" i="95"/>
  <c r="AI73" i="95"/>
  <c r="AJ73" i="95" s="1"/>
  <c r="AG73" i="95"/>
  <c r="AH73" i="95" s="1"/>
  <c r="AE73" i="95"/>
  <c r="AF73" i="95" s="1"/>
  <c r="AC73" i="95"/>
  <c r="AD73" i="95" s="1"/>
  <c r="AA73" i="95"/>
  <c r="AB73" i="95" s="1"/>
  <c r="Y73" i="95"/>
  <c r="Z73" i="95" s="1"/>
  <c r="AI72" i="95"/>
  <c r="AJ72" i="95" s="1"/>
  <c r="AG72" i="95"/>
  <c r="AH72" i="95" s="1"/>
  <c r="AE72" i="95"/>
  <c r="AF72" i="95" s="1"/>
  <c r="AC72" i="95"/>
  <c r="AD72" i="95" s="1"/>
  <c r="AA72" i="95"/>
  <c r="AB72" i="95" s="1"/>
  <c r="Y72" i="95"/>
  <c r="Z72" i="95" s="1"/>
  <c r="AI71" i="95"/>
  <c r="AJ71" i="95" s="1"/>
  <c r="AG71" i="95"/>
  <c r="AH71" i="95" s="1"/>
  <c r="AE71" i="95"/>
  <c r="AF71" i="95" s="1"/>
  <c r="AC71" i="95"/>
  <c r="AA71" i="95"/>
  <c r="AB71" i="95" s="1"/>
  <c r="Y71" i="95"/>
  <c r="Z71" i="95" s="1"/>
  <c r="AI70" i="95"/>
  <c r="AG70" i="95"/>
  <c r="AE70" i="95"/>
  <c r="AC70" i="95"/>
  <c r="AA70" i="95"/>
  <c r="Y70" i="95"/>
  <c r="AI69" i="95"/>
  <c r="AJ69" i="95" s="1"/>
  <c r="AG69" i="95"/>
  <c r="AH69" i="95" s="1"/>
  <c r="AE69" i="95"/>
  <c r="AF69" i="95" s="1"/>
  <c r="AC69" i="95"/>
  <c r="AD69" i="95" s="1"/>
  <c r="AA69" i="95"/>
  <c r="AB69" i="95" s="1"/>
  <c r="Y69" i="95"/>
  <c r="Z69" i="95" s="1"/>
  <c r="AI68" i="95"/>
  <c r="AJ68" i="95" s="1"/>
  <c r="AG68" i="95"/>
  <c r="AH68" i="95" s="1"/>
  <c r="AE68" i="95"/>
  <c r="AF68" i="95" s="1"/>
  <c r="AC68" i="95"/>
  <c r="AD68" i="95" s="1"/>
  <c r="AA68" i="95"/>
  <c r="AB68" i="95" s="1"/>
  <c r="Y68" i="95"/>
  <c r="Z68" i="95" s="1"/>
  <c r="AI67" i="95"/>
  <c r="AJ67" i="95" s="1"/>
  <c r="AG67" i="95"/>
  <c r="AH67" i="95" s="1"/>
  <c r="AE67" i="95"/>
  <c r="AF67" i="95" s="1"/>
  <c r="AC67" i="95"/>
  <c r="AD67" i="95" s="1"/>
  <c r="AA67" i="95"/>
  <c r="AB67" i="95" s="1"/>
  <c r="Y67" i="95"/>
  <c r="Z67" i="95" s="1"/>
  <c r="AI66" i="95"/>
  <c r="AJ66" i="95" s="1"/>
  <c r="AG66" i="95"/>
  <c r="AH66" i="95" s="1"/>
  <c r="AE66" i="95"/>
  <c r="AF66" i="95" s="1"/>
  <c r="AC66" i="95"/>
  <c r="AD66" i="95" s="1"/>
  <c r="AA66" i="95"/>
  <c r="AB66" i="95" s="1"/>
  <c r="Y66" i="95"/>
  <c r="Z66" i="95" s="1"/>
  <c r="AI65" i="95"/>
  <c r="AJ65" i="95" s="1"/>
  <c r="AG65" i="95"/>
  <c r="AH65" i="95" s="1"/>
  <c r="AE65" i="95"/>
  <c r="AF65" i="95" s="1"/>
  <c r="AC65" i="95"/>
  <c r="AD65" i="95" s="1"/>
  <c r="AA65" i="95"/>
  <c r="AB65" i="95" s="1"/>
  <c r="Y65" i="95"/>
  <c r="Z65" i="95" s="1"/>
  <c r="AI64" i="95"/>
  <c r="AJ64" i="95" s="1"/>
  <c r="AG64" i="95"/>
  <c r="AH64" i="95" s="1"/>
  <c r="AE64" i="95"/>
  <c r="AF64" i="95" s="1"/>
  <c r="AC64" i="95"/>
  <c r="AD64" i="95" s="1"/>
  <c r="AA64" i="95"/>
  <c r="AB64" i="95" s="1"/>
  <c r="Y64" i="95"/>
  <c r="Z64" i="95" s="1"/>
  <c r="AI63" i="95"/>
  <c r="AJ63" i="95" s="1"/>
  <c r="AG63" i="95"/>
  <c r="AH63" i="95" s="1"/>
  <c r="AE63" i="95"/>
  <c r="AF63" i="95" s="1"/>
  <c r="AC63" i="95"/>
  <c r="AD63" i="95" s="1"/>
  <c r="AA63" i="95"/>
  <c r="AB63" i="95" s="1"/>
  <c r="Y63" i="95"/>
  <c r="Z63" i="95" s="1"/>
  <c r="AI62" i="95"/>
  <c r="AJ62" i="95" s="1"/>
  <c r="AG62" i="95"/>
  <c r="AE62" i="95"/>
  <c r="AF62" i="95" s="1"/>
  <c r="AC62" i="95"/>
  <c r="AA62" i="95"/>
  <c r="AB62" i="95" s="1"/>
  <c r="Y62" i="95"/>
  <c r="AZ47" i="95"/>
  <c r="AP47" i="95"/>
  <c r="AE47" i="95"/>
  <c r="AZ45" i="95"/>
  <c r="AP45" i="95"/>
  <c r="AE45" i="95"/>
  <c r="AZ44" i="95"/>
  <c r="AP44" i="95"/>
  <c r="AE44" i="95"/>
  <c r="AZ43" i="95"/>
  <c r="AP43" i="95"/>
  <c r="AE43" i="95"/>
  <c r="AZ42" i="95"/>
  <c r="AP42" i="95"/>
  <c r="AE42" i="95"/>
  <c r="AZ41" i="95"/>
  <c r="AP41" i="95"/>
  <c r="AE41" i="95"/>
  <c r="AE40" i="95"/>
  <c r="AZ39" i="95"/>
  <c r="AP39" i="95"/>
  <c r="AE39" i="95"/>
  <c r="AZ37" i="95"/>
  <c r="AP37" i="95"/>
  <c r="AE37" i="95"/>
  <c r="AZ36" i="95"/>
  <c r="AP36" i="95"/>
  <c r="AE36" i="95"/>
  <c r="AZ35" i="95"/>
  <c r="AP35" i="95"/>
  <c r="AE35" i="95"/>
  <c r="AZ34" i="95"/>
  <c r="AP34" i="95"/>
  <c r="AE34" i="95"/>
  <c r="AZ33" i="95"/>
  <c r="AP33" i="95"/>
  <c r="AE33" i="95"/>
  <c r="AE32" i="95"/>
  <c r="AZ31" i="95"/>
  <c r="AP31" i="95"/>
  <c r="AE31" i="95"/>
  <c r="AE28" i="95"/>
  <c r="AZ26" i="95"/>
  <c r="AP26" i="95"/>
  <c r="AE26" i="95"/>
  <c r="AZ25" i="95"/>
  <c r="AP25" i="95"/>
  <c r="AE25" i="95"/>
  <c r="AZ24" i="95"/>
  <c r="AP24" i="95"/>
  <c r="AE24" i="95"/>
  <c r="AZ23" i="95"/>
  <c r="AP23" i="95"/>
  <c r="AE23" i="95"/>
  <c r="AZ22" i="95"/>
  <c r="AP22" i="95"/>
  <c r="AE22" i="95"/>
  <c r="AZ21" i="95"/>
  <c r="AP21" i="95"/>
  <c r="AE21" i="95"/>
  <c r="AZ20" i="95"/>
  <c r="AP20" i="95"/>
  <c r="AE20" i="95"/>
  <c r="AZ19" i="95"/>
  <c r="AP19" i="95"/>
  <c r="AE19" i="95"/>
  <c r="AZ18" i="95"/>
  <c r="AP18" i="95"/>
  <c r="AE18" i="95"/>
  <c r="AP17" i="95"/>
  <c r="AE17" i="95"/>
  <c r="AZ16" i="95"/>
  <c r="AP16" i="95"/>
  <c r="AE16" i="95"/>
  <c r="AZ15" i="95"/>
  <c r="AP15" i="95"/>
  <c r="AE15" i="95"/>
  <c r="AZ14" i="95"/>
  <c r="AP14" i="95"/>
  <c r="AE14" i="95"/>
  <c r="AP12" i="95"/>
  <c r="AE12" i="95"/>
  <c r="AZ11" i="95"/>
  <c r="AP11" i="95"/>
  <c r="AE11" i="95"/>
  <c r="AZ10" i="95"/>
  <c r="AP10" i="95"/>
  <c r="AE10" i="95"/>
  <c r="AE9" i="95"/>
  <c r="AZ8" i="95"/>
  <c r="AP8" i="95"/>
  <c r="AE8" i="95"/>
  <c r="AP7" i="95"/>
  <c r="AE7" i="95"/>
  <c r="AZ6" i="95"/>
  <c r="AP6" i="95"/>
  <c r="AE6" i="95"/>
  <c r="AZ5" i="95"/>
  <c r="AP5" i="95"/>
  <c r="AE5" i="95"/>
  <c r="AX48" i="95"/>
  <c r="AW48" i="95"/>
  <c r="AV48" i="95"/>
  <c r="AU48" i="95"/>
  <c r="AT48" i="95"/>
  <c r="AO48" i="95"/>
  <c r="AN48" i="95"/>
  <c r="AM48" i="95"/>
  <c r="AL48" i="95"/>
  <c r="AK48" i="95"/>
  <c r="AJ48" i="95"/>
  <c r="AD48" i="95"/>
  <c r="AC48" i="95"/>
  <c r="AB48" i="95"/>
  <c r="AA48" i="95"/>
  <c r="Z48" i="95"/>
  <c r="Y48" i="95"/>
  <c r="L86" i="95" l="1"/>
  <c r="L92" i="95"/>
  <c r="M92" i="95" s="1"/>
  <c r="L62" i="95"/>
  <c r="M62" i="95" s="1"/>
  <c r="L104" i="95"/>
  <c r="M104" i="95" s="1"/>
  <c r="L102" i="95"/>
  <c r="L76" i="95"/>
  <c r="M76" i="95" s="1"/>
  <c r="L66" i="95"/>
  <c r="M66" i="95" s="1"/>
  <c r="N31" i="95"/>
  <c r="N19" i="95"/>
  <c r="O30" i="95"/>
  <c r="L91" i="95"/>
  <c r="M91" i="95" s="1"/>
  <c r="L83" i="95"/>
  <c r="M83" i="95" s="1"/>
  <c r="O5" i="95"/>
  <c r="N40" i="95"/>
  <c r="N28" i="95"/>
  <c r="N24" i="95"/>
  <c r="N22" i="95"/>
  <c r="L77" i="95"/>
  <c r="M77" i="95" s="1"/>
  <c r="N18" i="95"/>
  <c r="N16" i="95"/>
  <c r="N14" i="95"/>
  <c r="L67" i="95"/>
  <c r="M67" i="95" s="1"/>
  <c r="L63" i="95"/>
  <c r="M63" i="95" s="1"/>
  <c r="L100" i="95"/>
  <c r="M100" i="95" s="1"/>
  <c r="N43" i="95"/>
  <c r="N41" i="95"/>
  <c r="N39" i="95"/>
  <c r="N25" i="95"/>
  <c r="N23" i="95"/>
  <c r="N21" i="95"/>
  <c r="N11" i="95"/>
  <c r="N7" i="95"/>
  <c r="L80" i="95"/>
  <c r="M80" i="95" s="1"/>
  <c r="N32" i="95"/>
  <c r="N12" i="95"/>
  <c r="N8" i="95"/>
  <c r="O47" i="95"/>
  <c r="O43" i="95"/>
  <c r="O41" i="95"/>
  <c r="O39" i="95"/>
  <c r="O37" i="95"/>
  <c r="O35" i="95"/>
  <c r="O31" i="95"/>
  <c r="O25" i="95"/>
  <c r="O23" i="95"/>
  <c r="O21" i="95"/>
  <c r="O19" i="95"/>
  <c r="O15" i="95"/>
  <c r="O11" i="95"/>
  <c r="O9" i="95"/>
  <c r="O7" i="95"/>
  <c r="L73" i="95"/>
  <c r="M73" i="95" s="1"/>
  <c r="L81" i="95"/>
  <c r="M81" i="95" s="1"/>
  <c r="N37" i="95"/>
  <c r="N35" i="95"/>
  <c r="N15" i="95"/>
  <c r="O44" i="95"/>
  <c r="O42" i="95"/>
  <c r="O40" i="95"/>
  <c r="O36" i="95"/>
  <c r="O34" i="95"/>
  <c r="O32" i="95"/>
  <c r="O28" i="95"/>
  <c r="O26" i="95"/>
  <c r="O24" i="95"/>
  <c r="O22" i="95"/>
  <c r="O20" i="95"/>
  <c r="O18" i="95"/>
  <c r="O16" i="95"/>
  <c r="O14" i="95"/>
  <c r="O12" i="95"/>
  <c r="O10" i="95"/>
  <c r="O8" i="95"/>
  <c r="O6" i="95"/>
  <c r="N36" i="95"/>
  <c r="P105" i="95"/>
  <c r="Q105" i="95" s="1"/>
  <c r="L65" i="95"/>
  <c r="M65" i="95" s="1"/>
  <c r="L71" i="95"/>
  <c r="M71" i="95" s="1"/>
  <c r="L75" i="95"/>
  <c r="M75" i="95" s="1"/>
  <c r="L79" i="95"/>
  <c r="M79" i="95" s="1"/>
  <c r="L89" i="95"/>
  <c r="M89" i="95" s="1"/>
  <c r="N5" i="95"/>
  <c r="N34" i="95"/>
  <c r="V105" i="95"/>
  <c r="W105" i="95" s="1"/>
  <c r="M48" i="95"/>
  <c r="L69" i="95"/>
  <c r="M69" i="95" s="1"/>
  <c r="N44" i="95"/>
  <c r="N42" i="95"/>
  <c r="N26" i="95"/>
  <c r="N20" i="95"/>
  <c r="N10" i="95"/>
  <c r="N6" i="95"/>
  <c r="L48" i="95"/>
  <c r="R105" i="95"/>
  <c r="S105" i="95" s="1"/>
  <c r="T105" i="95"/>
  <c r="U105" i="95" s="1"/>
  <c r="AC105" i="95"/>
  <c r="AD105" i="95" s="1"/>
  <c r="Q91" i="95"/>
  <c r="S62" i="95"/>
  <c r="W62" i="95"/>
  <c r="AY48" i="95"/>
  <c r="Y105" i="95"/>
  <c r="Z105" i="95" s="1"/>
  <c r="AG105" i="95"/>
  <c r="AH105" i="95" s="1"/>
  <c r="Z62" i="95"/>
  <c r="AD62" i="95"/>
  <c r="AH62" i="95"/>
  <c r="AA105" i="95"/>
  <c r="AB105" i="95" s="1"/>
  <c r="AE105" i="95"/>
  <c r="AF105" i="95" s="1"/>
  <c r="AI105" i="95"/>
  <c r="AJ105" i="95" s="1"/>
  <c r="L27" i="93"/>
  <c r="L41" i="93"/>
  <c r="L10" i="93"/>
  <c r="L38" i="93"/>
  <c r="K27" i="93"/>
  <c r="K41" i="93"/>
  <c r="K10" i="93"/>
  <c r="K38" i="93"/>
  <c r="L47" i="91"/>
  <c r="L4" i="91"/>
  <c r="L89" i="91"/>
  <c r="L48" i="91"/>
  <c r="L5" i="91"/>
  <c r="L90" i="91"/>
  <c r="L49" i="91"/>
  <c r="L6" i="91"/>
  <c r="L91" i="91"/>
  <c r="L50" i="91"/>
  <c r="L7" i="91"/>
  <c r="L92" i="91"/>
  <c r="L51" i="91"/>
  <c r="L8" i="91"/>
  <c r="L93" i="91"/>
  <c r="L52" i="91"/>
  <c r="L9" i="91"/>
  <c r="L94" i="91"/>
  <c r="L53" i="91"/>
  <c r="L10" i="91"/>
  <c r="L95" i="91"/>
  <c r="L54" i="91"/>
  <c r="L11" i="91"/>
  <c r="L96" i="91"/>
  <c r="L55" i="91"/>
  <c r="L12" i="91"/>
  <c r="L97" i="91"/>
  <c r="L56" i="91"/>
  <c r="L13" i="91"/>
  <c r="L98" i="91"/>
  <c r="L57" i="91"/>
  <c r="L14" i="91"/>
  <c r="L99" i="91"/>
  <c r="L58" i="91"/>
  <c r="L15" i="91"/>
  <c r="L100" i="91"/>
  <c r="L59" i="91"/>
  <c r="L16" i="91"/>
  <c r="L101" i="91"/>
  <c r="L60" i="91"/>
  <c r="L17" i="91"/>
  <c r="L102" i="91"/>
  <c r="L61" i="91"/>
  <c r="L18" i="91"/>
  <c r="L103" i="91"/>
  <c r="L62" i="91"/>
  <c r="L19" i="91"/>
  <c r="L104" i="91"/>
  <c r="L63" i="91"/>
  <c r="L20" i="91"/>
  <c r="L105" i="91"/>
  <c r="L64" i="91"/>
  <c r="L21" i="91"/>
  <c r="L106" i="91"/>
  <c r="L65" i="91"/>
  <c r="L22" i="91"/>
  <c r="L107" i="91"/>
  <c r="L66" i="91"/>
  <c r="L23" i="91"/>
  <c r="L108" i="91"/>
  <c r="L67" i="91"/>
  <c r="L24" i="91"/>
  <c r="L109" i="91"/>
  <c r="L68" i="91"/>
  <c r="L25" i="91"/>
  <c r="L110" i="91"/>
  <c r="L69" i="91"/>
  <c r="L26" i="91"/>
  <c r="L111" i="91"/>
  <c r="L70" i="91"/>
  <c r="L27" i="91"/>
  <c r="L112" i="91"/>
  <c r="L71" i="91"/>
  <c r="L28" i="91"/>
  <c r="L113" i="91"/>
  <c r="L72" i="91"/>
  <c r="L29" i="91"/>
  <c r="L114" i="91"/>
  <c r="L73" i="91"/>
  <c r="L30" i="91"/>
  <c r="L115" i="91"/>
  <c r="L74" i="91"/>
  <c r="L31" i="91"/>
  <c r="L116" i="91"/>
  <c r="L75" i="91"/>
  <c r="L32" i="91"/>
  <c r="L117" i="91"/>
  <c r="L76" i="91"/>
  <c r="L33" i="91"/>
  <c r="L118" i="91"/>
  <c r="L77" i="91"/>
  <c r="L34" i="91"/>
  <c r="L119" i="91"/>
  <c r="L78" i="91"/>
  <c r="L35" i="91"/>
  <c r="L120" i="91"/>
  <c r="L79" i="91"/>
  <c r="L36" i="91"/>
  <c r="L37" i="91"/>
  <c r="L121" i="91"/>
  <c r="L80" i="91"/>
  <c r="L38" i="91"/>
  <c r="L122" i="91"/>
  <c r="L81" i="91"/>
  <c r="L39" i="91"/>
  <c r="L123" i="91"/>
  <c r="L82" i="91"/>
  <c r="L40" i="91"/>
  <c r="L124" i="91"/>
  <c r="L83" i="91"/>
  <c r="L41" i="91"/>
  <c r="L125" i="91"/>
  <c r="L84" i="91"/>
  <c r="L42" i="91"/>
  <c r="L126" i="91"/>
  <c r="L85" i="91"/>
  <c r="L43" i="91"/>
  <c r="L127" i="91"/>
  <c r="L86" i="91"/>
  <c r="L44" i="91"/>
  <c r="L45" i="91"/>
  <c r="L128" i="91"/>
  <c r="L87" i="91"/>
  <c r="L46" i="91"/>
  <c r="L129" i="91"/>
  <c r="L130" i="91"/>
  <c r="L131" i="91"/>
  <c r="L132" i="91"/>
  <c r="L133" i="91"/>
  <c r="L134" i="91"/>
  <c r="L135" i="91"/>
  <c r="L136" i="91"/>
  <c r="L137" i="91"/>
  <c r="L138" i="91"/>
  <c r="L139" i="91"/>
  <c r="L140" i="91"/>
  <c r="L141" i="91"/>
  <c r="L142" i="91"/>
  <c r="L143" i="91"/>
  <c r="L144" i="91"/>
  <c r="L145" i="91"/>
  <c r="L146" i="91"/>
  <c r="L147" i="91"/>
  <c r="L148" i="91"/>
  <c r="L149" i="91"/>
  <c r="L150" i="91"/>
  <c r="L151" i="91"/>
  <c r="L152" i="91"/>
  <c r="L153" i="91"/>
  <c r="L154" i="91"/>
  <c r="L155" i="91"/>
  <c r="L156" i="91"/>
  <c r="L157" i="91"/>
  <c r="L158" i="91"/>
  <c r="L159" i="91"/>
  <c r="L160" i="91"/>
  <c r="L161" i="91"/>
  <c r="L162" i="91"/>
  <c r="L163" i="91"/>
  <c r="L164" i="91"/>
  <c r="L165" i="91"/>
  <c r="L166" i="91"/>
  <c r="L167" i="91"/>
  <c r="L168" i="91"/>
  <c r="L169" i="91"/>
  <c r="L170" i="91"/>
  <c r="L171" i="91"/>
  <c r="L172" i="91"/>
  <c r="L173" i="91"/>
  <c r="L174" i="91"/>
  <c r="L175" i="91"/>
  <c r="L176" i="91"/>
  <c r="L177" i="91"/>
  <c r="L178" i="91"/>
  <c r="L179" i="91"/>
  <c r="L180" i="91"/>
  <c r="L181" i="91"/>
  <c r="L182" i="91"/>
  <c r="L183" i="91"/>
  <c r="L184" i="91"/>
  <c r="L185" i="91"/>
  <c r="L186" i="91"/>
  <c r="L187" i="91"/>
  <c r="L188" i="91"/>
  <c r="L189" i="91"/>
  <c r="L190" i="91"/>
  <c r="L191" i="91"/>
  <c r="L192" i="91"/>
  <c r="L193" i="91"/>
  <c r="L194" i="91"/>
  <c r="L195" i="91"/>
  <c r="L196" i="91"/>
  <c r="L197" i="91"/>
  <c r="L198" i="91"/>
  <c r="L199" i="91"/>
  <c r="L200" i="91"/>
  <c r="L201" i="91"/>
  <c r="L202" i="91"/>
  <c r="L203" i="91"/>
  <c r="L204" i="91"/>
  <c r="L205" i="91"/>
  <c r="L206" i="91"/>
  <c r="L207" i="91"/>
  <c r="L208" i="91"/>
  <c r="L209" i="91"/>
  <c r="L210" i="91"/>
  <c r="L211" i="91"/>
  <c r="L212" i="91"/>
  <c r="L213" i="91"/>
  <c r="L214" i="91"/>
  <c r="L215" i="91"/>
  <c r="L216" i="91"/>
  <c r="L217" i="91"/>
  <c r="L218" i="91"/>
  <c r="L219" i="91"/>
  <c r="L220" i="91"/>
  <c r="L221" i="91"/>
  <c r="L222" i="91"/>
  <c r="L223" i="91"/>
  <c r="L224" i="91"/>
  <c r="L225" i="91"/>
  <c r="L226" i="91"/>
  <c r="L227" i="91"/>
  <c r="L228" i="91"/>
  <c r="L229" i="91"/>
  <c r="L230" i="91"/>
  <c r="L231" i="91"/>
  <c r="L232" i="91"/>
  <c r="L233" i="91"/>
  <c r="L234" i="91"/>
  <c r="L235" i="91"/>
  <c r="L236" i="91"/>
  <c r="L237" i="91"/>
  <c r="L238" i="91"/>
  <c r="L239" i="91"/>
  <c r="L240" i="91"/>
  <c r="L241" i="91"/>
  <c r="L242" i="91"/>
  <c r="L243" i="91"/>
  <c r="L244" i="91"/>
  <c r="L245" i="91"/>
  <c r="L246" i="91"/>
  <c r="L247" i="91"/>
  <c r="L248" i="91"/>
  <c r="L249" i="91"/>
  <c r="L250" i="91"/>
  <c r="L251" i="91"/>
  <c r="L252" i="91"/>
  <c r="L253" i="91"/>
  <c r="L88" i="91"/>
  <c r="M40" i="93" l="1"/>
  <c r="M36" i="93"/>
  <c r="M34" i="93"/>
  <c r="M31" i="93"/>
  <c r="M23" i="93"/>
  <c r="M29" i="93"/>
  <c r="M13" i="93"/>
  <c r="M6" i="93"/>
  <c r="M12" i="93"/>
  <c r="M19" i="93"/>
  <c r="M42" i="93"/>
  <c r="M37" i="93"/>
  <c r="M30" i="93"/>
  <c r="M26" i="93"/>
  <c r="M18" i="93"/>
  <c r="M17" i="93"/>
  <c r="M15" i="93"/>
  <c r="M11" i="93"/>
  <c r="M7" i="93"/>
  <c r="M38" i="93"/>
  <c r="M10" i="93"/>
  <c r="M41" i="93"/>
  <c r="M22" i="93"/>
  <c r="M14" i="93"/>
  <c r="M20" i="93"/>
  <c r="M21" i="93"/>
  <c r="M33" i="93"/>
  <c r="M27" i="93"/>
  <c r="M39" i="93"/>
  <c r="M35" i="93"/>
  <c r="M32" i="93"/>
  <c r="M28" i="93"/>
  <c r="M24" i="93"/>
  <c r="M16" i="93"/>
  <c r="M25" i="93"/>
  <c r="M9" i="93"/>
  <c r="M5" i="93"/>
  <c r="M3" i="93"/>
  <c r="M49" i="93" s="1"/>
  <c r="L105" i="95"/>
  <c r="M105" i="95" s="1"/>
  <c r="AX11" i="90"/>
  <c r="AY11" i="90" s="1"/>
  <c r="AX9" i="90"/>
  <c r="AY9" i="90" s="1"/>
  <c r="AX8" i="90"/>
  <c r="AY8" i="90" s="1"/>
  <c r="AX7" i="90"/>
  <c r="AY7" i="90" s="1"/>
  <c r="K50" i="93" l="1"/>
  <c r="L50" i="93"/>
  <c r="AB50" i="16"/>
  <c r="AB42" i="16"/>
  <c r="AF73" i="16" l="1"/>
  <c r="AG73" i="16" s="1"/>
  <c r="AF74" i="16"/>
  <c r="AG74" i="16" s="1"/>
  <c r="AF75" i="16"/>
  <c r="AG75" i="16" s="1"/>
  <c r="AF76" i="16"/>
  <c r="AG76" i="16" s="1"/>
  <c r="AF77" i="16"/>
  <c r="AG77" i="16" s="1"/>
  <c r="AF78" i="16"/>
  <c r="AG78" i="16" s="1"/>
  <c r="AF79" i="16"/>
  <c r="AG79" i="16" s="1"/>
  <c r="AF80" i="16"/>
  <c r="AF81" i="16"/>
  <c r="AG81" i="16" s="1"/>
  <c r="AF82" i="16"/>
  <c r="AG82" i="16" s="1"/>
  <c r="AF83" i="16"/>
  <c r="AG83" i="16" s="1"/>
  <c r="AF84" i="16"/>
  <c r="AF85" i="16"/>
  <c r="AG85" i="16" s="1"/>
  <c r="AF86" i="16"/>
  <c r="AG86" i="16" s="1"/>
  <c r="AF87" i="16"/>
  <c r="AG87" i="16" s="1"/>
  <c r="AF88" i="16"/>
  <c r="AG88" i="16" s="1"/>
  <c r="AF89" i="16"/>
  <c r="AG89" i="16" s="1"/>
  <c r="AF90" i="16"/>
  <c r="AG90" i="16" s="1"/>
  <c r="AF91" i="16"/>
  <c r="AG91" i="16" s="1"/>
  <c r="AF92" i="16"/>
  <c r="AG92" i="16" s="1"/>
  <c r="AF93" i="16"/>
  <c r="AG93" i="16" s="1"/>
  <c r="AF94" i="16"/>
  <c r="AF96" i="16"/>
  <c r="AF98" i="16"/>
  <c r="AG98" i="16" s="1"/>
  <c r="AF99" i="16"/>
  <c r="AG99" i="16" s="1"/>
  <c r="AF101" i="16"/>
  <c r="AG101" i="16" s="1"/>
  <c r="AF102" i="16"/>
  <c r="AG102" i="16" s="1"/>
  <c r="AF103" i="16"/>
  <c r="AG103" i="16" s="1"/>
  <c r="AF104" i="16"/>
  <c r="AG104" i="16" s="1"/>
  <c r="AF105" i="16"/>
  <c r="AF106" i="16"/>
  <c r="AG106" i="16" s="1"/>
  <c r="AF108" i="16"/>
  <c r="AG108" i="16" s="1"/>
  <c r="AF109" i="16"/>
  <c r="AG109" i="16" s="1"/>
  <c r="AF110" i="16"/>
  <c r="AG110" i="16" s="1"/>
  <c r="AF111" i="16"/>
  <c r="AG111" i="16" s="1"/>
  <c r="AF112" i="16"/>
  <c r="AF113" i="16"/>
  <c r="AF114" i="16"/>
  <c r="AG114" i="16" s="1"/>
  <c r="AD73" i="16"/>
  <c r="AE73" i="16" s="1"/>
  <c r="AD74" i="16"/>
  <c r="AE74" i="16" s="1"/>
  <c r="AD75" i="16"/>
  <c r="AE75" i="16" s="1"/>
  <c r="AD76" i="16"/>
  <c r="AE76" i="16" s="1"/>
  <c r="AD77" i="16"/>
  <c r="AE77" i="16" s="1"/>
  <c r="AD78" i="16"/>
  <c r="AE78" i="16" s="1"/>
  <c r="AD79" i="16"/>
  <c r="AE79" i="16" s="1"/>
  <c r="AD80" i="16"/>
  <c r="AD81" i="16"/>
  <c r="AE81" i="16" s="1"/>
  <c r="AD82" i="16"/>
  <c r="AE82" i="16" s="1"/>
  <c r="AD83" i="16"/>
  <c r="AE83" i="16" s="1"/>
  <c r="AD84" i="16"/>
  <c r="AD85" i="16"/>
  <c r="AE85" i="16" s="1"/>
  <c r="AD86" i="16"/>
  <c r="AE86" i="16" s="1"/>
  <c r="AD87" i="16"/>
  <c r="AE87" i="16" s="1"/>
  <c r="AD88" i="16"/>
  <c r="AE88" i="16" s="1"/>
  <c r="AD89" i="16"/>
  <c r="AE89" i="16" s="1"/>
  <c r="AD90" i="16"/>
  <c r="AE90" i="16" s="1"/>
  <c r="AD91" i="16"/>
  <c r="AE91" i="16" s="1"/>
  <c r="AD92" i="16"/>
  <c r="AE92" i="16" s="1"/>
  <c r="AD93" i="16"/>
  <c r="AE93" i="16" s="1"/>
  <c r="AD94" i="16"/>
  <c r="AD96" i="16"/>
  <c r="AD98" i="16"/>
  <c r="AE98" i="16" s="1"/>
  <c r="AD99" i="16"/>
  <c r="AE99" i="16" s="1"/>
  <c r="AD101" i="16"/>
  <c r="AE101" i="16" s="1"/>
  <c r="AD102" i="16"/>
  <c r="AE102" i="16" s="1"/>
  <c r="AD103" i="16"/>
  <c r="AE103" i="16" s="1"/>
  <c r="AD104" i="16"/>
  <c r="AE104" i="16" s="1"/>
  <c r="AD105" i="16"/>
  <c r="AD106" i="16"/>
  <c r="AE106" i="16" s="1"/>
  <c r="AD108" i="16"/>
  <c r="AE108" i="16" s="1"/>
  <c r="AD109" i="16"/>
  <c r="AE109" i="16" s="1"/>
  <c r="AD110" i="16"/>
  <c r="AE110" i="16" s="1"/>
  <c r="AD111" i="16"/>
  <c r="AE111" i="16" s="1"/>
  <c r="AD112" i="16"/>
  <c r="AD113" i="16"/>
  <c r="AD114" i="16"/>
  <c r="AE114" i="16" s="1"/>
  <c r="AB73" i="16"/>
  <c r="AC73" i="16" s="1"/>
  <c r="AB74" i="16"/>
  <c r="AC74" i="16" s="1"/>
  <c r="AB75" i="16"/>
  <c r="AC75" i="16" s="1"/>
  <c r="AB76" i="16"/>
  <c r="AC76" i="16" s="1"/>
  <c r="AB77" i="16"/>
  <c r="AC77" i="16" s="1"/>
  <c r="AB78" i="16"/>
  <c r="AC78" i="16" s="1"/>
  <c r="AB79" i="16"/>
  <c r="AC79" i="16" s="1"/>
  <c r="AB80" i="16"/>
  <c r="AB81" i="16"/>
  <c r="AC81" i="16" s="1"/>
  <c r="AB82" i="16"/>
  <c r="AC82" i="16" s="1"/>
  <c r="AB83" i="16"/>
  <c r="AC83" i="16" s="1"/>
  <c r="AB85" i="16"/>
  <c r="AC85" i="16" s="1"/>
  <c r="AB86" i="16"/>
  <c r="AC86" i="16" s="1"/>
  <c r="AB87" i="16"/>
  <c r="AC87" i="16" s="1"/>
  <c r="AB88" i="16"/>
  <c r="AC88" i="16" s="1"/>
  <c r="AB89" i="16"/>
  <c r="AC89" i="16" s="1"/>
  <c r="AB90" i="16"/>
  <c r="AC90" i="16" s="1"/>
  <c r="AB91" i="16"/>
  <c r="AC91" i="16" s="1"/>
  <c r="AB92" i="16"/>
  <c r="AC92" i="16" s="1"/>
  <c r="AB93" i="16"/>
  <c r="AC93" i="16" s="1"/>
  <c r="AB94" i="16"/>
  <c r="AB96" i="16"/>
  <c r="AB98" i="16"/>
  <c r="AC98" i="16" s="1"/>
  <c r="AB99" i="16"/>
  <c r="AC99" i="16" s="1"/>
  <c r="AB101" i="16"/>
  <c r="AC101" i="16" s="1"/>
  <c r="AB102" i="16"/>
  <c r="AC102" i="16" s="1"/>
  <c r="AB103" i="16"/>
  <c r="AC103" i="16" s="1"/>
  <c r="AB104" i="16"/>
  <c r="AC104" i="16" s="1"/>
  <c r="AB105" i="16"/>
  <c r="AB106" i="16"/>
  <c r="AC106" i="16" s="1"/>
  <c r="AB108" i="16"/>
  <c r="AC108" i="16" s="1"/>
  <c r="AB109" i="16"/>
  <c r="AC109" i="16" s="1"/>
  <c r="AB110" i="16"/>
  <c r="AC110" i="16" s="1"/>
  <c r="AB111" i="16"/>
  <c r="AC111" i="16" s="1"/>
  <c r="AB112" i="16"/>
  <c r="AB113" i="16"/>
  <c r="AB114" i="16"/>
  <c r="AC114" i="16" s="1"/>
  <c r="Z73" i="16"/>
  <c r="AA73" i="16" s="1"/>
  <c r="Z74" i="16"/>
  <c r="AA74" i="16" s="1"/>
  <c r="Z75" i="16"/>
  <c r="AA75" i="16" s="1"/>
  <c r="Z76" i="16"/>
  <c r="AA76" i="16" s="1"/>
  <c r="Z77" i="16"/>
  <c r="AA77" i="16" s="1"/>
  <c r="Z78" i="16"/>
  <c r="AA78" i="16" s="1"/>
  <c r="Z79" i="16"/>
  <c r="AA79" i="16" s="1"/>
  <c r="Z80" i="16"/>
  <c r="Z81" i="16"/>
  <c r="Z82" i="16"/>
  <c r="AA82" i="16" s="1"/>
  <c r="Z83" i="16"/>
  <c r="AA83" i="16" s="1"/>
  <c r="Z85" i="16"/>
  <c r="AA85" i="16" s="1"/>
  <c r="Z86" i="16"/>
  <c r="AA86" i="16" s="1"/>
  <c r="Z87" i="16"/>
  <c r="AA87" i="16" s="1"/>
  <c r="Z88" i="16"/>
  <c r="AA88" i="16" s="1"/>
  <c r="Z89" i="16"/>
  <c r="AA89" i="16" s="1"/>
  <c r="Z90" i="16"/>
  <c r="AA90" i="16" s="1"/>
  <c r="Z91" i="16"/>
  <c r="AA91" i="16" s="1"/>
  <c r="Z92" i="16"/>
  <c r="AA92" i="16" s="1"/>
  <c r="Z93" i="16"/>
  <c r="AA93" i="16" s="1"/>
  <c r="Z94" i="16"/>
  <c r="Z96" i="16"/>
  <c r="Z98" i="16"/>
  <c r="AA98" i="16" s="1"/>
  <c r="Z99" i="16"/>
  <c r="AA99" i="16" s="1"/>
  <c r="Z101" i="16"/>
  <c r="AA101" i="16" s="1"/>
  <c r="Z102" i="16"/>
  <c r="AA102" i="16" s="1"/>
  <c r="Z103" i="16"/>
  <c r="AA103" i="16" s="1"/>
  <c r="Z104" i="16"/>
  <c r="AA104" i="16" s="1"/>
  <c r="Z105" i="16"/>
  <c r="Z106" i="16"/>
  <c r="AA106" i="16" s="1"/>
  <c r="Z108" i="16"/>
  <c r="AA108" i="16" s="1"/>
  <c r="Z109" i="16"/>
  <c r="AA109" i="16" s="1"/>
  <c r="Z110" i="16"/>
  <c r="AA110" i="16" s="1"/>
  <c r="Z111" i="16"/>
  <c r="AA111" i="16" s="1"/>
  <c r="Z112" i="16"/>
  <c r="Z113" i="16"/>
  <c r="Z114" i="16"/>
  <c r="AA114" i="16" s="1"/>
  <c r="X73" i="16"/>
  <c r="Y73" i="16" s="1"/>
  <c r="X74" i="16"/>
  <c r="Y74" i="16" s="1"/>
  <c r="X75" i="16"/>
  <c r="Y75" i="16" s="1"/>
  <c r="X76" i="16"/>
  <c r="Y76" i="16" s="1"/>
  <c r="X77" i="16"/>
  <c r="Y77" i="16" s="1"/>
  <c r="X78" i="16"/>
  <c r="Y78" i="16" s="1"/>
  <c r="X79" i="16"/>
  <c r="Y79" i="16" s="1"/>
  <c r="X80" i="16"/>
  <c r="X81" i="16"/>
  <c r="Y81" i="16" s="1"/>
  <c r="X82" i="16"/>
  <c r="Y82" i="16" s="1"/>
  <c r="X83" i="16"/>
  <c r="Y83" i="16" s="1"/>
  <c r="X85" i="16"/>
  <c r="Y85" i="16" s="1"/>
  <c r="X86" i="16"/>
  <c r="Y86" i="16" s="1"/>
  <c r="X87" i="16"/>
  <c r="Y87" i="16" s="1"/>
  <c r="X88" i="16"/>
  <c r="Y88" i="16" s="1"/>
  <c r="X89" i="16"/>
  <c r="Y89" i="16" s="1"/>
  <c r="X90" i="16"/>
  <c r="Y90" i="16" s="1"/>
  <c r="X91" i="16"/>
  <c r="Y91" i="16" s="1"/>
  <c r="X92" i="16"/>
  <c r="Y92" i="16" s="1"/>
  <c r="X93" i="16"/>
  <c r="Y93" i="16" s="1"/>
  <c r="X94" i="16"/>
  <c r="X96" i="16"/>
  <c r="X98" i="16"/>
  <c r="Y98" i="16" s="1"/>
  <c r="X99" i="16"/>
  <c r="X101" i="16"/>
  <c r="Y101" i="16" s="1"/>
  <c r="X102" i="16"/>
  <c r="Y102" i="16" s="1"/>
  <c r="X103" i="16"/>
  <c r="Y103" i="16" s="1"/>
  <c r="X104" i="16"/>
  <c r="Y104" i="16" s="1"/>
  <c r="X105" i="16"/>
  <c r="X106" i="16"/>
  <c r="Y106" i="16" s="1"/>
  <c r="X108" i="16"/>
  <c r="Y108" i="16" s="1"/>
  <c r="X109" i="16"/>
  <c r="Y109" i="16" s="1"/>
  <c r="X110" i="16"/>
  <c r="Y110" i="16" s="1"/>
  <c r="X111" i="16"/>
  <c r="Y111" i="16" s="1"/>
  <c r="X112" i="16"/>
  <c r="X113" i="16"/>
  <c r="X114" i="16"/>
  <c r="Y114" i="16" s="1"/>
  <c r="V73" i="16"/>
  <c r="W73" i="16" s="1"/>
  <c r="V74" i="16"/>
  <c r="W74" i="16" s="1"/>
  <c r="V75" i="16"/>
  <c r="W75" i="16" s="1"/>
  <c r="V76" i="16"/>
  <c r="W76" i="16" s="1"/>
  <c r="V77" i="16"/>
  <c r="W77" i="16" s="1"/>
  <c r="V78" i="16"/>
  <c r="W78" i="16" s="1"/>
  <c r="V79" i="16"/>
  <c r="W79" i="16" s="1"/>
  <c r="V80" i="16"/>
  <c r="V81" i="16"/>
  <c r="W81" i="16" s="1"/>
  <c r="V82" i="16"/>
  <c r="W82" i="16" s="1"/>
  <c r="V83" i="16"/>
  <c r="W83" i="16" s="1"/>
  <c r="V85" i="16"/>
  <c r="W85" i="16" s="1"/>
  <c r="V86" i="16"/>
  <c r="W86" i="16" s="1"/>
  <c r="V87" i="16"/>
  <c r="W87" i="16" s="1"/>
  <c r="V88" i="16"/>
  <c r="W88" i="16" s="1"/>
  <c r="V89" i="16"/>
  <c r="W89" i="16" s="1"/>
  <c r="V90" i="16"/>
  <c r="W90" i="16" s="1"/>
  <c r="V91" i="16"/>
  <c r="W91" i="16" s="1"/>
  <c r="V92" i="16"/>
  <c r="W92" i="16" s="1"/>
  <c r="V93" i="16"/>
  <c r="W93" i="16" s="1"/>
  <c r="V94" i="16"/>
  <c r="V96" i="16"/>
  <c r="V98" i="16"/>
  <c r="W98" i="16" s="1"/>
  <c r="V99" i="16"/>
  <c r="W99" i="16" s="1"/>
  <c r="V101" i="16"/>
  <c r="W101" i="16" s="1"/>
  <c r="V102" i="16"/>
  <c r="W102" i="16" s="1"/>
  <c r="V103" i="16"/>
  <c r="W103" i="16" s="1"/>
  <c r="V104" i="16"/>
  <c r="W104" i="16" s="1"/>
  <c r="V105" i="16"/>
  <c r="V106" i="16"/>
  <c r="W106" i="16" s="1"/>
  <c r="V108" i="16"/>
  <c r="W108" i="16" s="1"/>
  <c r="V109" i="16"/>
  <c r="W109" i="16" s="1"/>
  <c r="V110" i="16"/>
  <c r="W110" i="16" s="1"/>
  <c r="V111" i="16"/>
  <c r="W111" i="16" s="1"/>
  <c r="V112" i="16"/>
  <c r="V113" i="16"/>
  <c r="V114" i="16"/>
  <c r="W114" i="16" s="1"/>
  <c r="X72" i="16"/>
  <c r="Y72" i="16" s="1"/>
  <c r="Z72" i="16"/>
  <c r="AA72" i="16" s="1"/>
  <c r="AB72" i="16"/>
  <c r="AC72" i="16" s="1"/>
  <c r="AD72" i="16"/>
  <c r="AE72" i="16" s="1"/>
  <c r="AF72" i="16"/>
  <c r="AG72" i="16" s="1"/>
  <c r="V72" i="16"/>
  <c r="W72" i="16" s="1"/>
  <c r="AB115" i="16" l="1"/>
  <c r="AC115" i="16" s="1"/>
  <c r="V115" i="16"/>
  <c r="W115" i="16" s="1"/>
  <c r="AD115" i="16"/>
  <c r="AE115" i="16" s="1"/>
  <c r="Z115" i="16"/>
  <c r="AA115" i="16" s="1"/>
  <c r="AF115" i="16"/>
  <c r="AG115" i="16" s="1"/>
  <c r="X115" i="16"/>
  <c r="Y115" i="16" s="1"/>
  <c r="S56" i="14"/>
  <c r="S57" i="14"/>
  <c r="S58" i="14"/>
  <c r="S60" i="14"/>
  <c r="S61" i="14"/>
  <c r="S62" i="14"/>
  <c r="S64" i="14"/>
  <c r="S65" i="14"/>
  <c r="S66" i="14"/>
  <c r="S68" i="14"/>
  <c r="S69" i="14"/>
  <c r="S70" i="14"/>
  <c r="S71" i="14"/>
  <c r="S72" i="14"/>
  <c r="S73" i="14"/>
  <c r="S74" i="14"/>
  <c r="S75" i="14"/>
  <c r="S76" i="14"/>
  <c r="S78" i="14"/>
  <c r="S80" i="14"/>
  <c r="S81" i="14"/>
  <c r="S83" i="14"/>
  <c r="S84" i="14"/>
  <c r="S85" i="14"/>
  <c r="S86" i="14"/>
  <c r="S87" i="14"/>
  <c r="S88" i="14"/>
  <c r="S89" i="14"/>
  <c r="S90" i="14"/>
  <c r="S91" i="14"/>
  <c r="S92" i="14"/>
  <c r="S93" i="14"/>
  <c r="S94" i="14"/>
  <c r="S96" i="14"/>
  <c r="S97" i="14"/>
  <c r="R56" i="14"/>
  <c r="R57" i="14"/>
  <c r="R58" i="14"/>
  <c r="R60" i="14"/>
  <c r="R61" i="14"/>
  <c r="R62" i="14"/>
  <c r="R64" i="14"/>
  <c r="R65" i="14"/>
  <c r="R66" i="14"/>
  <c r="R68" i="14"/>
  <c r="R69" i="14"/>
  <c r="R70" i="14"/>
  <c r="R71" i="14"/>
  <c r="R72" i="14"/>
  <c r="R73" i="14"/>
  <c r="R74" i="14"/>
  <c r="R75" i="14"/>
  <c r="R76" i="14"/>
  <c r="R78" i="14"/>
  <c r="R80" i="14"/>
  <c r="R81" i="14"/>
  <c r="R83" i="14"/>
  <c r="R84" i="14"/>
  <c r="R85" i="14"/>
  <c r="R86" i="14"/>
  <c r="R87" i="14"/>
  <c r="R88" i="14"/>
  <c r="R89" i="14"/>
  <c r="R90" i="14"/>
  <c r="R91" i="14"/>
  <c r="R92" i="14"/>
  <c r="R93" i="14"/>
  <c r="R94" i="14"/>
  <c r="R96" i="14"/>
  <c r="R97" i="14"/>
  <c r="Q56" i="14"/>
  <c r="Q57" i="14"/>
  <c r="Q58" i="14"/>
  <c r="Q60" i="14"/>
  <c r="Q61" i="14"/>
  <c r="Q62" i="14"/>
  <c r="Q64" i="14"/>
  <c r="Q65" i="14"/>
  <c r="Q66" i="14"/>
  <c r="Q68" i="14"/>
  <c r="Q69" i="14"/>
  <c r="Q70" i="14"/>
  <c r="Q71" i="14"/>
  <c r="Q72" i="14"/>
  <c r="Q73" i="14"/>
  <c r="Q74" i="14"/>
  <c r="Q75" i="14"/>
  <c r="Q76" i="14"/>
  <c r="Q78" i="14"/>
  <c r="Q80" i="14"/>
  <c r="Q81" i="14"/>
  <c r="Q83" i="14"/>
  <c r="Q84" i="14"/>
  <c r="Q85" i="14"/>
  <c r="Q86" i="14"/>
  <c r="Q87" i="14"/>
  <c r="Q88" i="14"/>
  <c r="Q89" i="14"/>
  <c r="Q90" i="14"/>
  <c r="Q91" i="14"/>
  <c r="Q92" i="14"/>
  <c r="Q93" i="14"/>
  <c r="Q94" i="14"/>
  <c r="Q96" i="14"/>
  <c r="Q97" i="14"/>
  <c r="P56" i="14"/>
  <c r="P57" i="14"/>
  <c r="P58" i="14"/>
  <c r="P60" i="14"/>
  <c r="P61" i="14"/>
  <c r="P62" i="14"/>
  <c r="P64" i="14"/>
  <c r="P65" i="14"/>
  <c r="P66" i="14"/>
  <c r="P68" i="14"/>
  <c r="P69" i="14"/>
  <c r="P70" i="14"/>
  <c r="P71" i="14"/>
  <c r="P72" i="14"/>
  <c r="P73" i="14"/>
  <c r="P74" i="14"/>
  <c r="P75" i="14"/>
  <c r="P76" i="14"/>
  <c r="P78" i="14"/>
  <c r="P80" i="14"/>
  <c r="P81" i="14"/>
  <c r="P83" i="14"/>
  <c r="P84" i="14"/>
  <c r="P85" i="14"/>
  <c r="P86" i="14"/>
  <c r="P87" i="14"/>
  <c r="P88" i="14"/>
  <c r="P89" i="14"/>
  <c r="P90" i="14"/>
  <c r="P91" i="14"/>
  <c r="P92" i="14"/>
  <c r="P93" i="14"/>
  <c r="P94" i="14"/>
  <c r="P96" i="14"/>
  <c r="P97" i="14"/>
  <c r="O56" i="14"/>
  <c r="O57" i="14"/>
  <c r="O58" i="14"/>
  <c r="O60" i="14"/>
  <c r="O61" i="14"/>
  <c r="O62" i="14"/>
  <c r="O64" i="14"/>
  <c r="O65" i="14"/>
  <c r="O66" i="14"/>
  <c r="O68" i="14"/>
  <c r="O69" i="14"/>
  <c r="O70" i="14"/>
  <c r="O71" i="14"/>
  <c r="O72" i="14"/>
  <c r="O73" i="14"/>
  <c r="O74" i="14"/>
  <c r="O75" i="14"/>
  <c r="O76" i="14"/>
  <c r="O78" i="14"/>
  <c r="O80" i="14"/>
  <c r="O81" i="14"/>
  <c r="O83" i="14"/>
  <c r="O84" i="14"/>
  <c r="O85" i="14"/>
  <c r="O86" i="14"/>
  <c r="O87" i="14"/>
  <c r="O88" i="14"/>
  <c r="O89" i="14"/>
  <c r="O90" i="14"/>
  <c r="O91" i="14"/>
  <c r="O92" i="14"/>
  <c r="O93" i="14"/>
  <c r="O94" i="14"/>
  <c r="O96" i="14"/>
  <c r="O97" i="14"/>
  <c r="U59" i="14" l="1"/>
  <c r="U63" i="14"/>
  <c r="U67" i="14"/>
  <c r="U79" i="14"/>
  <c r="U82" i="14"/>
  <c r="U83" i="14"/>
  <c r="U88" i="14"/>
  <c r="U95" i="14"/>
  <c r="P55" i="14"/>
  <c r="Q55" i="14"/>
  <c r="R55" i="14"/>
  <c r="S55" i="14"/>
  <c r="U56" i="14"/>
  <c r="U57" i="14"/>
  <c r="U58" i="14"/>
  <c r="U60" i="14"/>
  <c r="U61" i="14"/>
  <c r="U62" i="14"/>
  <c r="U64" i="14"/>
  <c r="U65" i="14"/>
  <c r="U66" i="14"/>
  <c r="U68" i="14"/>
  <c r="U69" i="14"/>
  <c r="U70" i="14"/>
  <c r="U71" i="14"/>
  <c r="U72" i="14"/>
  <c r="U74" i="14"/>
  <c r="U75" i="14"/>
  <c r="U76" i="14"/>
  <c r="U78" i="14"/>
  <c r="U80" i="14"/>
  <c r="U81" i="14"/>
  <c r="U84" i="14"/>
  <c r="U85" i="14"/>
  <c r="U86" i="14"/>
  <c r="U87" i="14"/>
  <c r="U89" i="14"/>
  <c r="U90" i="14"/>
  <c r="U91" i="14"/>
  <c r="U92" i="14"/>
  <c r="U94" i="14"/>
  <c r="U96" i="14"/>
  <c r="U97" i="14"/>
  <c r="O55" i="14"/>
  <c r="U55" i="14" l="1"/>
  <c r="U93" i="14"/>
  <c r="U77" i="14"/>
  <c r="U73" i="14"/>
  <c r="E55" i="12" l="1"/>
  <c r="J55" i="12" s="1"/>
  <c r="E44" i="12"/>
  <c r="E42" i="12"/>
  <c r="E40" i="12"/>
  <c r="E41" i="12"/>
  <c r="E29" i="12"/>
  <c r="E27" i="12"/>
  <c r="J42" i="12" l="1"/>
  <c r="J40" i="12"/>
  <c r="J27" i="12"/>
  <c r="J29" i="12"/>
  <c r="J44" i="12"/>
  <c r="J41" i="12"/>
  <c r="R50" i="35"/>
  <c r="S50" i="35"/>
  <c r="V50" i="35"/>
  <c r="W50" i="35"/>
  <c r="Z50" i="35"/>
  <c r="AA50" i="35"/>
  <c r="AE28" i="35"/>
  <c r="AB19" i="16"/>
  <c r="AB38" i="16"/>
  <c r="S51" i="35" l="1"/>
  <c r="R51" i="35"/>
  <c r="X50" i="35"/>
  <c r="AB50" i="35"/>
  <c r="V51" i="35" s="1"/>
  <c r="AA13" i="16"/>
  <c r="AA58" i="16" s="1"/>
  <c r="Z13" i="16"/>
  <c r="Z58" i="16" s="1"/>
  <c r="Y13" i="16"/>
  <c r="Y58" i="16" s="1"/>
  <c r="X13" i="16"/>
  <c r="X58" i="16" s="1"/>
  <c r="W13" i="16"/>
  <c r="W58" i="16" s="1"/>
  <c r="V13" i="16"/>
  <c r="V58" i="16" s="1"/>
  <c r="AB25" i="16"/>
  <c r="AB24" i="16"/>
  <c r="AB52" i="16"/>
  <c r="AB46" i="16"/>
  <c r="AB53" i="16"/>
  <c r="AB43" i="16"/>
  <c r="AB32" i="16"/>
  <c r="AB22" i="16"/>
  <c r="AB34" i="16"/>
  <c r="AB35" i="16"/>
  <c r="AB30" i="16"/>
  <c r="AB55" i="16"/>
  <c r="AB28" i="16"/>
  <c r="AB18" i="16"/>
  <c r="AB45" i="16"/>
  <c r="AB16" i="16"/>
  <c r="AB44" i="16"/>
  <c r="AB51" i="16"/>
  <c r="AB27" i="16"/>
  <c r="AB29" i="16"/>
  <c r="AB36" i="16"/>
  <c r="AB21" i="16"/>
  <c r="AB49" i="16"/>
  <c r="AB17" i="16"/>
  <c r="AB20" i="16"/>
  <c r="AB31" i="16"/>
  <c r="AB47" i="16"/>
  <c r="AB54" i="16"/>
  <c r="AB33" i="16"/>
  <c r="AB15" i="16"/>
  <c r="AB57" i="16"/>
  <c r="AB41" i="16"/>
  <c r="AB26" i="16"/>
  <c r="AB12" i="16"/>
  <c r="AB11" i="16"/>
  <c r="AB10" i="16"/>
  <c r="AB9" i="16"/>
  <c r="AB8" i="16"/>
  <c r="AB7" i="16"/>
  <c r="AB6" i="16"/>
  <c r="AB5" i="16"/>
  <c r="W51" i="35" l="1"/>
  <c r="AA51" i="35"/>
  <c r="Z51" i="35"/>
  <c r="R53" i="14"/>
  <c r="E16" i="12"/>
  <c r="E17" i="12"/>
  <c r="E18" i="12"/>
  <c r="E19" i="12"/>
  <c r="E20" i="12"/>
  <c r="E21" i="12"/>
  <c r="E22" i="12"/>
  <c r="E24" i="12"/>
  <c r="E25" i="12"/>
  <c r="E26" i="12"/>
  <c r="E28" i="12"/>
  <c r="E30" i="12"/>
  <c r="E31" i="12"/>
  <c r="E32" i="12"/>
  <c r="E33" i="12"/>
  <c r="E34" i="12"/>
  <c r="E35" i="12"/>
  <c r="E36" i="12"/>
  <c r="E37" i="12"/>
  <c r="J37" i="12" s="1"/>
  <c r="E38" i="12"/>
  <c r="E39" i="12"/>
  <c r="J39" i="12" s="1"/>
  <c r="E45" i="12"/>
  <c r="E46" i="12"/>
  <c r="E47" i="12"/>
  <c r="E48" i="12"/>
  <c r="J48" i="12" s="1"/>
  <c r="E49" i="12"/>
  <c r="E50" i="12"/>
  <c r="E51" i="12"/>
  <c r="E52" i="12"/>
  <c r="E53" i="12"/>
  <c r="E54" i="12"/>
  <c r="E57" i="12"/>
  <c r="E15" i="12"/>
  <c r="J57" i="12" l="1"/>
  <c r="J47" i="12"/>
  <c r="J34" i="12"/>
  <c r="I65" i="12"/>
  <c r="J30" i="12"/>
  <c r="J54" i="12"/>
  <c r="J46" i="12"/>
  <c r="J33" i="12"/>
  <c r="J22" i="12"/>
  <c r="J18" i="12"/>
  <c r="J51" i="12"/>
  <c r="J38" i="12"/>
  <c r="J24" i="12"/>
  <c r="J19" i="12"/>
  <c r="J50" i="12"/>
  <c r="J28" i="12"/>
  <c r="J53" i="12"/>
  <c r="J49" i="12"/>
  <c r="J45" i="12"/>
  <c r="J36" i="12"/>
  <c r="J32" i="12"/>
  <c r="J26" i="12"/>
  <c r="J21" i="12"/>
  <c r="J17" i="12"/>
  <c r="J15" i="12"/>
  <c r="J52" i="12"/>
  <c r="J35" i="12"/>
  <c r="J31" i="12"/>
  <c r="J25" i="12"/>
  <c r="J20" i="12"/>
  <c r="J16" i="12"/>
  <c r="E59" i="12"/>
  <c r="E62" i="12"/>
  <c r="AM27" i="16"/>
  <c r="AM17" i="16"/>
  <c r="AM22" i="16"/>
  <c r="I67" i="12" l="1"/>
  <c r="I66" i="12"/>
  <c r="E74" i="12"/>
  <c r="E79" i="12"/>
  <c r="E83" i="12"/>
  <c r="E87" i="12"/>
  <c r="E91" i="12"/>
  <c r="E95" i="12"/>
  <c r="E99" i="12"/>
  <c r="E103" i="12"/>
  <c r="E107" i="12"/>
  <c r="E71" i="12"/>
  <c r="E75" i="12"/>
  <c r="E80" i="12"/>
  <c r="E84" i="12"/>
  <c r="E88" i="12"/>
  <c r="E92" i="12"/>
  <c r="E96" i="12"/>
  <c r="E100" i="12"/>
  <c r="E104" i="12"/>
  <c r="E108" i="12"/>
  <c r="E114" i="12"/>
  <c r="E72" i="12"/>
  <c r="E77" i="12"/>
  <c r="E81" i="12"/>
  <c r="E85" i="12"/>
  <c r="E89" i="12"/>
  <c r="E93" i="12"/>
  <c r="E97" i="12"/>
  <c r="E101" i="12"/>
  <c r="E105" i="12"/>
  <c r="E73" i="12"/>
  <c r="E78" i="12"/>
  <c r="E82" i="12"/>
  <c r="E86" i="12"/>
  <c r="E90" i="12"/>
  <c r="E94" i="12"/>
  <c r="E98" i="12"/>
  <c r="E102" i="12"/>
  <c r="E106" i="12"/>
  <c r="E68" i="12"/>
  <c r="E70" i="12"/>
  <c r="E69" i="12"/>
  <c r="AJ53" i="14"/>
  <c r="AA53" i="14"/>
  <c r="E117" i="12" l="1"/>
  <c r="E122" i="12"/>
  <c r="E126" i="12"/>
  <c r="E130" i="12"/>
  <c r="E134" i="12"/>
  <c r="E138" i="12"/>
  <c r="E142" i="12"/>
  <c r="E146" i="12"/>
  <c r="E150" i="12"/>
  <c r="E154" i="12"/>
  <c r="E158" i="12"/>
  <c r="E118" i="12"/>
  <c r="E123" i="12"/>
  <c r="E127" i="12"/>
  <c r="E131" i="12"/>
  <c r="E135" i="12"/>
  <c r="E139" i="12"/>
  <c r="E147" i="12"/>
  <c r="E151" i="12"/>
  <c r="E155" i="12"/>
  <c r="E116" i="12"/>
  <c r="E120" i="12"/>
  <c r="E124" i="12"/>
  <c r="E128" i="12"/>
  <c r="E132" i="12"/>
  <c r="E136" i="12"/>
  <c r="E140" i="12"/>
  <c r="E144" i="12"/>
  <c r="E148" i="12"/>
  <c r="E152" i="12"/>
  <c r="E156" i="12"/>
  <c r="E121" i="12"/>
  <c r="E125" i="12"/>
  <c r="E129" i="12"/>
  <c r="E133" i="12"/>
  <c r="E137" i="12"/>
  <c r="E141" i="12"/>
  <c r="E145" i="12"/>
  <c r="E149" i="12"/>
  <c r="E153" i="12"/>
  <c r="E157" i="12"/>
  <c r="E112" i="12"/>
  <c r="AE13" i="16"/>
  <c r="AK13" i="16"/>
  <c r="AK58" i="16" s="1"/>
  <c r="AJ13" i="16"/>
  <c r="AI13" i="16"/>
  <c r="AI58" i="16" s="1"/>
  <c r="AH13" i="16"/>
  <c r="AH58" i="16" s="1"/>
  <c r="AG13" i="16"/>
  <c r="AG58" i="16" s="1"/>
  <c r="AJ58" i="16"/>
  <c r="AM57" i="16"/>
  <c r="AM55" i="16"/>
  <c r="AM54" i="16"/>
  <c r="AM53" i="16"/>
  <c r="AM52" i="16"/>
  <c r="AM51" i="16"/>
  <c r="AM11" i="16"/>
  <c r="AM10" i="16"/>
  <c r="AM49" i="16"/>
  <c r="AM47" i="16"/>
  <c r="AM46" i="16"/>
  <c r="AM45" i="16"/>
  <c r="AM44" i="16"/>
  <c r="AM43" i="16"/>
  <c r="AM9" i="16"/>
  <c r="AM12" i="16"/>
  <c r="AM41" i="16"/>
  <c r="AM8" i="16"/>
  <c r="AM7" i="16"/>
  <c r="AM36" i="16"/>
  <c r="AM35" i="16"/>
  <c r="AM34" i="16"/>
  <c r="AM33" i="16"/>
  <c r="AM32" i="16"/>
  <c r="AM31" i="16"/>
  <c r="AM30" i="16"/>
  <c r="AM29" i="16"/>
  <c r="AM28" i="16"/>
  <c r="AM26" i="16"/>
  <c r="AM25" i="16"/>
  <c r="AM24" i="16"/>
  <c r="AM21" i="16"/>
  <c r="AM20" i="16"/>
  <c r="AL13" i="16"/>
  <c r="AM18" i="16"/>
  <c r="AM16" i="16"/>
  <c r="AM15" i="16"/>
  <c r="AM5" i="16"/>
  <c r="AW28" i="16"/>
  <c r="AW29" i="16"/>
  <c r="AW30" i="16"/>
  <c r="AW18" i="16"/>
  <c r="AV6" i="16"/>
  <c r="AW6" i="16" s="1"/>
  <c r="AW20" i="16"/>
  <c r="AL20" i="32"/>
  <c r="AL22" i="32"/>
  <c r="AL23" i="32"/>
  <c r="AL25" i="32"/>
  <c r="AL26" i="32"/>
  <c r="AL30" i="32"/>
  <c r="AL46" i="32"/>
  <c r="AL42" i="32"/>
  <c r="AL29" i="32"/>
  <c r="AL44" i="32"/>
  <c r="AL18" i="32"/>
  <c r="AL36" i="32"/>
  <c r="AL57" i="32"/>
  <c r="AL53" i="32"/>
  <c r="AL60" i="32"/>
  <c r="AL50" i="32"/>
  <c r="AL34" i="32"/>
  <c r="AL39" i="32"/>
  <c r="AL52" i="32"/>
  <c r="AL48" i="32"/>
  <c r="AL24" i="32"/>
  <c r="AL32" i="32"/>
  <c r="AL47" i="32"/>
  <c r="AL19" i="32"/>
  <c r="AL54" i="32"/>
  <c r="AL43" i="32"/>
  <c r="AL31" i="32"/>
  <c r="AL33" i="32"/>
  <c r="AL21" i="32"/>
  <c r="AL38" i="32"/>
  <c r="AL35" i="32"/>
  <c r="AL41" i="32"/>
  <c r="AL58" i="32"/>
  <c r="AL49" i="32"/>
  <c r="AL56" i="32"/>
  <c r="AL37" i="32"/>
  <c r="AL27" i="32"/>
  <c r="AL55" i="32"/>
  <c r="AL28" i="32"/>
  <c r="AL45" i="32"/>
  <c r="AM6" i="16" l="1"/>
  <c r="AL58" i="16"/>
  <c r="AK61" i="32"/>
  <c r="AJ61" i="32"/>
  <c r="X6" i="32" s="1"/>
  <c r="AO28" i="32"/>
  <c r="AN28" i="32"/>
  <c r="AO55" i="32"/>
  <c r="AN55" i="32"/>
  <c r="AO27" i="32"/>
  <c r="AO37" i="32"/>
  <c r="AO56" i="32"/>
  <c r="AN56" i="32"/>
  <c r="AO49" i="32"/>
  <c r="AN49" i="32"/>
  <c r="AN58" i="32"/>
  <c r="AO41" i="32"/>
  <c r="AO35" i="32"/>
  <c r="AN35" i="32"/>
  <c r="AO38" i="32"/>
  <c r="AN38" i="32"/>
  <c r="AN21" i="32"/>
  <c r="AO33" i="32"/>
  <c r="AO31" i="32"/>
  <c r="AN31" i="32"/>
  <c r="AO43" i="32"/>
  <c r="AN43" i="32"/>
  <c r="AN54" i="32"/>
  <c r="AO19" i="32"/>
  <c r="AO47" i="32"/>
  <c r="AN47" i="32"/>
  <c r="AO32" i="32"/>
  <c r="AN32" i="32"/>
  <c r="AN24" i="32"/>
  <c r="AO48" i="32"/>
  <c r="AO52" i="32"/>
  <c r="AN52" i="32"/>
  <c r="AO39" i="32"/>
  <c r="AN39" i="32"/>
  <c r="AO34" i="32"/>
  <c r="AO50" i="32"/>
  <c r="AO60" i="32"/>
  <c r="AN60" i="32"/>
  <c r="AO53" i="32"/>
  <c r="AN53" i="32"/>
  <c r="AN57" i="32"/>
  <c r="AO36" i="32"/>
  <c r="AO18" i="32"/>
  <c r="AN18" i="32"/>
  <c r="AO44" i="32"/>
  <c r="AN44" i="32"/>
  <c r="AO29" i="32"/>
  <c r="AO45" i="32"/>
  <c r="AN45" i="32"/>
  <c r="AL40" i="32"/>
  <c r="AO40" i="32" s="1"/>
  <c r="AN46" i="32"/>
  <c r="AO23" i="32"/>
  <c r="AN22" i="32"/>
  <c r="X7" i="32" l="1"/>
  <c r="Y6" i="32"/>
  <c r="Y7" i="32" s="1"/>
  <c r="AI5" i="32"/>
  <c r="AL61" i="32"/>
  <c r="AN61" i="32" s="1"/>
  <c r="AH5" i="32"/>
  <c r="AO22" i="32"/>
  <c r="AN40" i="32"/>
  <c r="AN29" i="32"/>
  <c r="AN34" i="32"/>
  <c r="AN27" i="32"/>
  <c r="AN23" i="32"/>
  <c r="AO46" i="32"/>
  <c r="AN42" i="32"/>
  <c r="AN36" i="32"/>
  <c r="AO57" i="32"/>
  <c r="AN50" i="32"/>
  <c r="AN48" i="32"/>
  <c r="AO24" i="32"/>
  <c r="AN19" i="32"/>
  <c r="AO54" i="32"/>
  <c r="AN33" i="32"/>
  <c r="AO21" i="32"/>
  <c r="AN41" i="32"/>
  <c r="AO58" i="32"/>
  <c r="AN37" i="32"/>
  <c r="AO42" i="32"/>
  <c r="AK62" i="32" l="1"/>
  <c r="Z6" i="32"/>
  <c r="Z7" i="32" s="1"/>
  <c r="AO61" i="32"/>
  <c r="AJ5" i="32"/>
  <c r="F57" i="12"/>
  <c r="F19" i="12"/>
  <c r="F33" i="12"/>
  <c r="F45" i="12"/>
  <c r="F26" i="12"/>
  <c r="F21" i="12"/>
  <c r="F16" i="12"/>
  <c r="F50" i="12"/>
  <c r="F49" i="12"/>
  <c r="F47" i="12"/>
  <c r="F40" i="12"/>
  <c r="F29" i="12"/>
  <c r="F36" i="12"/>
  <c r="F15" i="12"/>
  <c r="F18" i="12"/>
  <c r="F34" i="12"/>
  <c r="F31" i="12"/>
  <c r="F44" i="12"/>
  <c r="F30" i="12"/>
  <c r="F38" i="12"/>
  <c r="F53" i="12"/>
  <c r="F25" i="12"/>
  <c r="F54" i="12"/>
  <c r="F32" i="12"/>
  <c r="F46" i="12"/>
  <c r="F35" i="12"/>
  <c r="F55" i="12"/>
  <c r="F24" i="12"/>
  <c r="F52" i="12"/>
  <c r="F28" i="12"/>
  <c r="F20" i="12"/>
  <c r="F17" i="12"/>
  <c r="F22" i="12"/>
  <c r="F27" i="12"/>
  <c r="F41" i="12"/>
  <c r="F42" i="12"/>
  <c r="F39" i="12"/>
  <c r="F51" i="12"/>
  <c r="F62" i="12" l="1"/>
  <c r="F59" i="12"/>
  <c r="AO8" i="14"/>
  <c r="AO9" i="14"/>
  <c r="AP9" i="14" s="1"/>
  <c r="AO11" i="14"/>
  <c r="AO7" i="14"/>
  <c r="AP7" i="14" s="1"/>
  <c r="E63" i="12" l="1"/>
  <c r="AP8" i="14"/>
  <c r="AP11" i="14"/>
  <c r="BF13" i="32" l="1"/>
  <c r="BF12" i="32"/>
  <c r="AV13" i="32"/>
  <c r="AV12" i="32"/>
  <c r="BC61" i="32" l="1"/>
  <c r="AT61" i="32"/>
  <c r="AH6" i="32" s="1"/>
  <c r="AH7" i="32" s="1"/>
  <c r="H26" i="12"/>
  <c r="G26" i="12"/>
  <c r="AQ13" i="16" l="1"/>
  <c r="AQ58" i="16" s="1"/>
  <c r="AU61" i="32"/>
  <c r="BD61" i="32"/>
  <c r="AR6" i="32"/>
  <c r="AS6" i="32" l="1"/>
  <c r="AS5" i="32"/>
  <c r="AI6" i="32"/>
  <c r="AJ6" i="32" l="1"/>
  <c r="AJ7" i="32" s="1"/>
  <c r="AI7" i="32"/>
  <c r="BM60" i="32" l="1"/>
  <c r="BM29" i="32"/>
  <c r="BN29" i="32"/>
  <c r="BM36" i="32"/>
  <c r="BN36" i="32"/>
  <c r="BM57" i="32"/>
  <c r="BN57" i="32"/>
  <c r="BM23" i="32"/>
  <c r="BN23" i="32"/>
  <c r="BM46" i="32"/>
  <c r="BN46" i="32"/>
  <c r="BM40" i="32"/>
  <c r="BN40" i="32"/>
  <c r="BM44" i="32"/>
  <c r="BM18" i="32"/>
  <c r="BM50" i="32"/>
  <c r="BN53" i="32"/>
  <c r="BM34" i="32"/>
  <c r="BN60" i="32"/>
  <c r="BM39" i="32"/>
  <c r="BN39" i="32"/>
  <c r="BM52" i="32"/>
  <c r="BM24" i="32"/>
  <c r="BN24" i="32"/>
  <c r="BM48" i="32"/>
  <c r="BN48" i="32"/>
  <c r="BM32" i="32"/>
  <c r="BN32" i="32"/>
  <c r="BM47" i="32"/>
  <c r="BN47" i="32"/>
  <c r="BM19" i="32"/>
  <c r="BN19" i="32"/>
  <c r="BM54" i="32"/>
  <c r="BN54" i="32"/>
  <c r="BM43" i="32"/>
  <c r="BM31" i="32"/>
  <c r="BM33" i="32"/>
  <c r="BN33" i="32"/>
  <c r="BM21" i="32"/>
  <c r="BM38" i="32"/>
  <c r="BM35" i="32"/>
  <c r="BN35" i="32"/>
  <c r="BM41" i="32"/>
  <c r="BN41" i="32"/>
  <c r="BM58" i="32"/>
  <c r="BM49" i="32"/>
  <c r="BN49" i="32"/>
  <c r="BM56" i="32"/>
  <c r="BN56" i="32"/>
  <c r="BM37" i="32"/>
  <c r="BN37" i="32"/>
  <c r="BM27" i="32"/>
  <c r="BM55" i="32"/>
  <c r="BN55" i="32"/>
  <c r="BM28" i="32"/>
  <c r="BN22" i="32"/>
  <c r="BM22" i="32"/>
  <c r="H19" i="12" l="1"/>
  <c r="N19" i="12"/>
  <c r="N14" i="12"/>
  <c r="N20" i="12"/>
  <c r="N51" i="12"/>
  <c r="N57" i="12"/>
  <c r="N33" i="12"/>
  <c r="N45" i="12"/>
  <c r="N21" i="12"/>
  <c r="N16" i="12"/>
  <c r="N50" i="12"/>
  <c r="N49" i="12"/>
  <c r="N47" i="12"/>
  <c r="N40" i="12"/>
  <c r="N29" i="12"/>
  <c r="N36" i="12"/>
  <c r="N15" i="12"/>
  <c r="N18" i="12"/>
  <c r="N34" i="12"/>
  <c r="N31" i="12"/>
  <c r="N44" i="12"/>
  <c r="N30" i="12"/>
  <c r="N38" i="12"/>
  <c r="N53" i="12"/>
  <c r="N25" i="12"/>
  <c r="N35" i="12"/>
  <c r="N54" i="12"/>
  <c r="N32" i="12"/>
  <c r="N46" i="12"/>
  <c r="N55" i="12"/>
  <c r="N24" i="12"/>
  <c r="N52" i="12"/>
  <c r="N28" i="12"/>
  <c r="N37" i="12"/>
  <c r="N41" i="12"/>
  <c r="N43" i="12"/>
  <c r="N39" i="12"/>
  <c r="M14" i="12"/>
  <c r="M20" i="12"/>
  <c r="M45" i="12"/>
  <c r="M21" i="12"/>
  <c r="M50" i="12"/>
  <c r="M40" i="12"/>
  <c r="M29" i="12"/>
  <c r="M36" i="12"/>
  <c r="M18" i="12"/>
  <c r="M31" i="12"/>
  <c r="M30" i="12"/>
  <c r="M38" i="12"/>
  <c r="M53" i="12"/>
  <c r="M35" i="12"/>
  <c r="M54" i="12"/>
  <c r="M32" i="12"/>
  <c r="M24" i="12"/>
  <c r="M37" i="12"/>
  <c r="M41" i="12"/>
  <c r="M43" i="12"/>
  <c r="M39" i="12"/>
  <c r="O39" i="12" l="1"/>
  <c r="O43" i="12"/>
  <c r="O41" i="12"/>
  <c r="O54" i="12"/>
  <c r="O26" i="12"/>
  <c r="O21" i="12"/>
  <c r="O45" i="12"/>
  <c r="O50" i="12"/>
  <c r="O38" i="12"/>
  <c r="O36" i="12"/>
  <c r="O30" i="12"/>
  <c r="O53" i="12"/>
  <c r="O24" i="12"/>
  <c r="O29" i="12"/>
  <c r="O31" i="12"/>
  <c r="O37" i="12"/>
  <c r="O35" i="12"/>
  <c r="O18" i="12"/>
  <c r="O40" i="12"/>
  <c r="O32" i="12"/>
  <c r="U33" i="12"/>
  <c r="M33" i="12" s="1"/>
  <c r="O33" i="12" l="1"/>
  <c r="BE29" i="32"/>
  <c r="BI29" i="32" s="1"/>
  <c r="BE36" i="32"/>
  <c r="BI36" i="32" s="1"/>
  <c r="BE39" i="32"/>
  <c r="BI39" i="32" s="1"/>
  <c r="BE57" i="32"/>
  <c r="BI57" i="32" s="1"/>
  <c r="BE23" i="32"/>
  <c r="BI23" i="32" s="1"/>
  <c r="BE21" i="32"/>
  <c r="BI21" i="32" s="1"/>
  <c r="BE45" i="32"/>
  <c r="BI45" i="32" s="1"/>
  <c r="BE46" i="32"/>
  <c r="BI46" i="32" s="1"/>
  <c r="BE42" i="32"/>
  <c r="BI42" i="32" s="1"/>
  <c r="BE54" i="32"/>
  <c r="BI54" i="32" s="1"/>
  <c r="BE27" i="32"/>
  <c r="BI27" i="32" s="1"/>
  <c r="BE18" i="32"/>
  <c r="BI18" i="32" s="1"/>
  <c r="BE19" i="32"/>
  <c r="BI19" i="32" s="1"/>
  <c r="BE24" i="32"/>
  <c r="BI24" i="32" s="1"/>
  <c r="BE28" i="32"/>
  <c r="BI28" i="32" s="1"/>
  <c r="BE31" i="32"/>
  <c r="BI31" i="32" s="1"/>
  <c r="BE32" i="32"/>
  <c r="BI32" i="32" s="1"/>
  <c r="BE33" i="32"/>
  <c r="BI33" i="32" s="1"/>
  <c r="BE34" i="32"/>
  <c r="BI34" i="32" s="1"/>
  <c r="BE35" i="32"/>
  <c r="BI35" i="32" s="1"/>
  <c r="BE37" i="32"/>
  <c r="BI37" i="32" s="1"/>
  <c r="BE38" i="32"/>
  <c r="BI38" i="32" s="1"/>
  <c r="BE40" i="32"/>
  <c r="BI40" i="32" s="1"/>
  <c r="BE43" i="32"/>
  <c r="BI43" i="32" s="1"/>
  <c r="BE44" i="32"/>
  <c r="BI44" i="32" s="1"/>
  <c r="BE41" i="32"/>
  <c r="BI41" i="32" s="1"/>
  <c r="BE47" i="32"/>
  <c r="BI47" i="32" s="1"/>
  <c r="BE48" i="32"/>
  <c r="BI48" i="32" s="1"/>
  <c r="BE49" i="32"/>
  <c r="BI49" i="32" s="1"/>
  <c r="BE50" i="32"/>
  <c r="BI50" i="32" s="1"/>
  <c r="BE52" i="32"/>
  <c r="BI52" i="32" s="1"/>
  <c r="BE53" i="32"/>
  <c r="BI53" i="32" s="1"/>
  <c r="BE55" i="32"/>
  <c r="BI55" i="32" s="1"/>
  <c r="BE56" i="32"/>
  <c r="BI56" i="32" s="1"/>
  <c r="BE58" i="32"/>
  <c r="BI58" i="32" s="1"/>
  <c r="BE60" i="32"/>
  <c r="BI60" i="32" s="1"/>
  <c r="BE22" i="32"/>
  <c r="BI22" i="32" s="1"/>
  <c r="AV29" i="32"/>
  <c r="AV36" i="32"/>
  <c r="AV39" i="32"/>
  <c r="AV57" i="32"/>
  <c r="AV23" i="32"/>
  <c r="AV21" i="32"/>
  <c r="AV45" i="32"/>
  <c r="AV46" i="32"/>
  <c r="AV42" i="32"/>
  <c r="AV54" i="32"/>
  <c r="AV27" i="32"/>
  <c r="AV18" i="32"/>
  <c r="AV19" i="32"/>
  <c r="AV24" i="32"/>
  <c r="AV28" i="32"/>
  <c r="AV31" i="32"/>
  <c r="AV32" i="32"/>
  <c r="AV33" i="32"/>
  <c r="AV34" i="32"/>
  <c r="AV35" i="32"/>
  <c r="AV37" i="32"/>
  <c r="AV38" i="32"/>
  <c r="AV40" i="32"/>
  <c r="AV43" i="32"/>
  <c r="AV44" i="32"/>
  <c r="AV41" i="32"/>
  <c r="AV47" i="32"/>
  <c r="AV48" i="32"/>
  <c r="AV49" i="32"/>
  <c r="AV50" i="32"/>
  <c r="AV52" i="32"/>
  <c r="AV53" i="32"/>
  <c r="AV55" i="32"/>
  <c r="AV56" i="32"/>
  <c r="AV58" i="32"/>
  <c r="AV60" i="32"/>
  <c r="AV22" i="32"/>
  <c r="BH56" i="32" l="1"/>
  <c r="BJ56" i="32" s="1"/>
  <c r="AX56" i="32"/>
  <c r="AY56" i="32"/>
  <c r="BH50" i="32"/>
  <c r="BJ50" i="32" s="1"/>
  <c r="AX50" i="32"/>
  <c r="AY50" i="32"/>
  <c r="BH38" i="32"/>
  <c r="BJ38" i="32" s="1"/>
  <c r="AX38" i="32"/>
  <c r="AY38" i="32"/>
  <c r="BH33" i="32"/>
  <c r="BJ33" i="32" s="1"/>
  <c r="AY33" i="32"/>
  <c r="AX33" i="32"/>
  <c r="BH24" i="32"/>
  <c r="BJ24" i="32" s="1"/>
  <c r="AY24" i="32"/>
  <c r="AX24" i="32"/>
  <c r="BH57" i="32"/>
  <c r="BJ57" i="32" s="1"/>
  <c r="AX57" i="32"/>
  <c r="AY57" i="32"/>
  <c r="BH55" i="32"/>
  <c r="BJ55" i="32" s="1"/>
  <c r="AY55" i="32"/>
  <c r="AX55" i="32"/>
  <c r="BH49" i="32"/>
  <c r="BJ49" i="32" s="1"/>
  <c r="AX49" i="32"/>
  <c r="AY49" i="32"/>
  <c r="BH37" i="32"/>
  <c r="BJ37" i="32" s="1"/>
  <c r="AY37" i="32"/>
  <c r="AX37" i="32"/>
  <c r="BH32" i="32"/>
  <c r="BJ32" i="32" s="1"/>
  <c r="AY32" i="32"/>
  <c r="AX32" i="32"/>
  <c r="BH42" i="32"/>
  <c r="BJ42" i="32" s="1"/>
  <c r="AX42" i="32"/>
  <c r="AY42" i="32"/>
  <c r="BH21" i="32"/>
  <c r="BJ21" i="32" s="1"/>
  <c r="AX21" i="32"/>
  <c r="AY21" i="32"/>
  <c r="BH53" i="32"/>
  <c r="BJ53" i="32" s="1"/>
  <c r="AX53" i="32"/>
  <c r="AY53" i="32"/>
  <c r="BH48" i="32"/>
  <c r="BJ48" i="32" s="1"/>
  <c r="AX48" i="32"/>
  <c r="AY48" i="32"/>
  <c r="BH35" i="32"/>
  <c r="BJ35" i="32" s="1"/>
  <c r="AX35" i="32"/>
  <c r="AY35" i="32"/>
  <c r="BH58" i="32"/>
  <c r="BJ58" i="32" s="1"/>
  <c r="AX58" i="32"/>
  <c r="AY58" i="32"/>
  <c r="BH52" i="32"/>
  <c r="BJ52" i="32" s="1"/>
  <c r="AX52" i="32"/>
  <c r="AY52" i="32"/>
  <c r="BH47" i="32"/>
  <c r="BJ47" i="32" s="1"/>
  <c r="AX47" i="32"/>
  <c r="AY47" i="32"/>
  <c r="BH40" i="32"/>
  <c r="BJ40" i="32" s="1"/>
  <c r="AY40" i="32"/>
  <c r="AX40" i="32"/>
  <c r="BH34" i="32"/>
  <c r="BJ34" i="32" s="1"/>
  <c r="AY34" i="32"/>
  <c r="AX34" i="32"/>
  <c r="BH28" i="32"/>
  <c r="BJ28" i="32" s="1"/>
  <c r="AX28" i="32"/>
  <c r="AY28" i="32"/>
  <c r="BH27" i="32"/>
  <c r="BJ27" i="32" s="1"/>
  <c r="AX27" i="32"/>
  <c r="AY27" i="32"/>
  <c r="BH45" i="32"/>
  <c r="BJ45" i="32" s="1"/>
  <c r="AX45" i="32"/>
  <c r="AY45" i="32"/>
  <c r="BH29" i="32"/>
  <c r="BJ29" i="32" s="1"/>
  <c r="AX29" i="32"/>
  <c r="AY29" i="32"/>
  <c r="BH41" i="32"/>
  <c r="BJ41" i="32" s="1"/>
  <c r="AY41" i="32"/>
  <c r="AX41" i="32"/>
  <c r="BH54" i="32"/>
  <c r="BJ54" i="32" s="1"/>
  <c r="AX54" i="32"/>
  <c r="AY54" i="32"/>
  <c r="BH22" i="32"/>
  <c r="BJ22" i="32" s="1"/>
  <c r="AY22" i="32"/>
  <c r="AX22" i="32"/>
  <c r="BH44" i="32"/>
  <c r="BJ44" i="32" s="1"/>
  <c r="AY44" i="32"/>
  <c r="AX44" i="32"/>
  <c r="BH19" i="32"/>
  <c r="BJ19" i="32" s="1"/>
  <c r="AX19" i="32"/>
  <c r="AY19" i="32"/>
  <c r="BH39" i="32"/>
  <c r="BJ39" i="32" s="1"/>
  <c r="AX39" i="32"/>
  <c r="AY39" i="32"/>
  <c r="BH60" i="32"/>
  <c r="BJ60" i="32" s="1"/>
  <c r="AX60" i="32"/>
  <c r="AY60" i="32"/>
  <c r="BH43" i="32"/>
  <c r="BJ43" i="32" s="1"/>
  <c r="AY43" i="32"/>
  <c r="AX43" i="32"/>
  <c r="BH31" i="32"/>
  <c r="BJ31" i="32" s="1"/>
  <c r="AX31" i="32"/>
  <c r="AY31" i="32"/>
  <c r="BH18" i="32"/>
  <c r="BJ18" i="32" s="1"/>
  <c r="AX18" i="32"/>
  <c r="AY18" i="32"/>
  <c r="BH46" i="32"/>
  <c r="BJ46" i="32" s="1"/>
  <c r="AX46" i="32"/>
  <c r="AY46" i="32"/>
  <c r="BH23" i="32"/>
  <c r="BJ23" i="32" s="1"/>
  <c r="AX23" i="32"/>
  <c r="AY23" i="32"/>
  <c r="BH36" i="32"/>
  <c r="BJ36" i="32" s="1"/>
  <c r="AY36" i="32"/>
  <c r="AX36" i="32"/>
  <c r="BE61" i="32"/>
  <c r="BD62" i="32" s="1"/>
  <c r="AV61" i="32"/>
  <c r="BM61" i="32"/>
  <c r="BH61" i="32" l="1"/>
  <c r="AU62" i="32"/>
  <c r="AT6" i="32"/>
  <c r="AX61" i="32"/>
  <c r="BI61" i="32"/>
  <c r="BJ61" i="32" s="1"/>
  <c r="AR5" i="32"/>
  <c r="AR7" i="32" s="1"/>
  <c r="H38" i="12"/>
  <c r="H57" i="12" l="1"/>
  <c r="AW33" i="16" l="1"/>
  <c r="AW26" i="16"/>
  <c r="AW36" i="16"/>
  <c r="AW54" i="16"/>
  <c r="AW5" i="16"/>
  <c r="AW57" i="16"/>
  <c r="AW45" i="16"/>
  <c r="AW21" i="16"/>
  <c r="AW16" i="16"/>
  <c r="AW10" i="16"/>
  <c r="AW49" i="16"/>
  <c r="AW47" i="16"/>
  <c r="AW8" i="16"/>
  <c r="AW15" i="16"/>
  <c r="AW34" i="16"/>
  <c r="AW31" i="16"/>
  <c r="AW44" i="16"/>
  <c r="AW9" i="16"/>
  <c r="AW53" i="16"/>
  <c r="AW25" i="16"/>
  <c r="AW35" i="16"/>
  <c r="AW32" i="16"/>
  <c r="AW46" i="16"/>
  <c r="AW55" i="16"/>
  <c r="AW14" i="16"/>
  <c r="AW52" i="16"/>
  <c r="AW24" i="16"/>
  <c r="AW7" i="16"/>
  <c r="AW41" i="16"/>
  <c r="AW12" i="16"/>
  <c r="AW43" i="16"/>
  <c r="AW11" i="16"/>
  <c r="AW51" i="16"/>
  <c r="H33" i="12" l="1"/>
  <c r="H36" i="12"/>
  <c r="H54" i="12"/>
  <c r="H14" i="12"/>
  <c r="H20" i="12"/>
  <c r="H45" i="12"/>
  <c r="H21" i="12"/>
  <c r="H16" i="12"/>
  <c r="H50" i="12"/>
  <c r="H49" i="12"/>
  <c r="H47" i="12"/>
  <c r="H40" i="12"/>
  <c r="H29" i="12"/>
  <c r="H15" i="12"/>
  <c r="H18" i="12"/>
  <c r="H34" i="12"/>
  <c r="H31" i="12"/>
  <c r="H44" i="12"/>
  <c r="H30" i="12"/>
  <c r="H53" i="12"/>
  <c r="H25" i="12"/>
  <c r="H35" i="12"/>
  <c r="H32" i="12"/>
  <c r="H46" i="12"/>
  <c r="H55" i="12"/>
  <c r="H24" i="12"/>
  <c r="H52" i="12"/>
  <c r="H28" i="12"/>
  <c r="H37" i="12"/>
  <c r="H41" i="12"/>
  <c r="H42" i="12"/>
  <c r="H43" i="12"/>
  <c r="H39" i="12"/>
  <c r="H51" i="12"/>
  <c r="G14" i="12"/>
  <c r="G20" i="12"/>
  <c r="G45" i="12"/>
  <c r="G21" i="12"/>
  <c r="G50" i="12"/>
  <c r="G40" i="12"/>
  <c r="G29" i="12"/>
  <c r="G18" i="12"/>
  <c r="G31" i="12"/>
  <c r="G30" i="12"/>
  <c r="G38" i="12"/>
  <c r="G53" i="12"/>
  <c r="G35" i="12"/>
  <c r="G32" i="12"/>
  <c r="G24" i="12"/>
  <c r="G37" i="12"/>
  <c r="G41" i="12"/>
  <c r="G42" i="12"/>
  <c r="G43" i="12"/>
  <c r="G39" i="12"/>
  <c r="G51" i="12"/>
  <c r="G33" i="12"/>
  <c r="G36" i="12"/>
  <c r="G54" i="12"/>
  <c r="H62" i="12" l="1"/>
  <c r="E64" i="12" s="1"/>
  <c r="H59" i="12"/>
  <c r="G7" i="12"/>
  <c r="B7" i="12"/>
  <c r="V19" i="12"/>
  <c r="G19" i="12" s="1"/>
  <c r="V25" i="12"/>
  <c r="G25" i="12" s="1"/>
  <c r="U25" i="12"/>
  <c r="M25" i="12" s="1"/>
  <c r="O25" i="12" s="1"/>
  <c r="AA54" i="12"/>
  <c r="AA36" i="12"/>
  <c r="AA33" i="12"/>
  <c r="AA26" i="12"/>
  <c r="U51" i="12"/>
  <c r="V34" i="12"/>
  <c r="G34" i="12" s="1"/>
  <c r="U34" i="12"/>
  <c r="M34" i="12" s="1"/>
  <c r="O34" i="12" s="1"/>
  <c r="W41" i="12"/>
  <c r="W21" i="12"/>
  <c r="W26" i="12"/>
  <c r="W29" i="12"/>
  <c r="W30" i="12"/>
  <c r="W31" i="12"/>
  <c r="W32" i="12"/>
  <c r="W33" i="12"/>
  <c r="W35" i="12"/>
  <c r="W36" i="12"/>
  <c r="W43" i="12"/>
  <c r="W40" i="12"/>
  <c r="W27" i="12"/>
  <c r="W38" i="12"/>
  <c r="W22" i="12"/>
  <c r="W45" i="12"/>
  <c r="W50" i="12"/>
  <c r="W14" i="12"/>
  <c r="W53" i="12"/>
  <c r="W54" i="12"/>
  <c r="V16" i="12"/>
  <c r="G16" i="12" s="1"/>
  <c r="V15" i="12"/>
  <c r="G15" i="12" s="1"/>
  <c r="U16" i="12"/>
  <c r="M16" i="12" s="1"/>
  <c r="U15" i="12"/>
  <c r="M15" i="12" s="1"/>
  <c r="O15" i="12" s="1"/>
  <c r="W18" i="12"/>
  <c r="W24" i="12"/>
  <c r="V44" i="12"/>
  <c r="G44" i="12" s="1"/>
  <c r="U44" i="12"/>
  <c r="M44" i="12" s="1"/>
  <c r="O44" i="12" s="1"/>
  <c r="V47" i="12"/>
  <c r="G47" i="12" s="1"/>
  <c r="U47" i="12"/>
  <c r="M47" i="12" s="1"/>
  <c r="O47" i="12" s="1"/>
  <c r="U57" i="12"/>
  <c r="M57" i="12" s="1"/>
  <c r="V57" i="12"/>
  <c r="G57" i="12" s="1"/>
  <c r="V55" i="12"/>
  <c r="G55" i="12" s="1"/>
  <c r="U55" i="12"/>
  <c r="M55" i="12" s="1"/>
  <c r="O55" i="12" s="1"/>
  <c r="U52" i="12"/>
  <c r="M52" i="12" s="1"/>
  <c r="O52" i="12" s="1"/>
  <c r="V52" i="12"/>
  <c r="G52" i="12" s="1"/>
  <c r="U49" i="12"/>
  <c r="M49" i="12" s="1"/>
  <c r="O49" i="12" s="1"/>
  <c r="V49" i="12"/>
  <c r="G49" i="12" s="1"/>
  <c r="U46" i="12"/>
  <c r="M46" i="12" s="1"/>
  <c r="O46" i="12" s="1"/>
  <c r="V46" i="12"/>
  <c r="G46" i="12" s="1"/>
  <c r="U19" i="12"/>
  <c r="M19" i="12" s="1"/>
  <c r="V28" i="12"/>
  <c r="G28" i="12" s="1"/>
  <c r="U28" i="12"/>
  <c r="M28" i="12" s="1"/>
  <c r="O28" i="12" s="1"/>
  <c r="Y42" i="12"/>
  <c r="E143" i="12" s="1"/>
  <c r="E160" i="12" s="1"/>
  <c r="G59" i="12" l="1"/>
  <c r="G62" i="12"/>
  <c r="G6" i="12"/>
  <c r="G8" i="12" s="1"/>
  <c r="B6" i="12"/>
  <c r="O16" i="12"/>
  <c r="O57" i="12"/>
  <c r="U42" i="12"/>
  <c r="W42" i="12" s="1"/>
  <c r="N42" i="12"/>
  <c r="M7" i="12" s="1"/>
  <c r="W51" i="12"/>
  <c r="M51" i="12"/>
  <c r="O51" i="12" s="1"/>
  <c r="W19" i="12"/>
  <c r="W52" i="12"/>
  <c r="W25" i="12"/>
  <c r="W49" i="12"/>
  <c r="W46" i="12"/>
  <c r="W28" i="12"/>
  <c r="W15" i="12"/>
  <c r="W16" i="12"/>
  <c r="W57" i="12"/>
  <c r="W44" i="12"/>
  <c r="W55" i="12"/>
  <c r="W47" i="12"/>
  <c r="W34" i="12"/>
  <c r="G63" i="12" l="1"/>
  <c r="F63" i="12"/>
  <c r="B8" i="12"/>
  <c r="N7" i="12"/>
  <c r="M42" i="12"/>
  <c r="M6" i="12" s="1"/>
  <c r="O42" i="12" l="1"/>
  <c r="N6" i="12"/>
  <c r="N8" i="12" s="1"/>
  <c r="M8" i="12"/>
  <c r="AA46" i="12"/>
  <c r="AA43" i="12" l="1"/>
  <c r="AA50" i="12"/>
  <c r="AA28" i="12"/>
  <c r="AA52" i="12"/>
  <c r="AA24" i="12"/>
  <c r="AA55" i="12"/>
  <c r="AA32" i="12"/>
  <c r="AA35" i="12"/>
  <c r="AA25" i="12"/>
  <c r="AA53" i="12"/>
  <c r="AA38" i="12"/>
  <c r="AA30" i="12"/>
  <c r="AA44" i="12"/>
  <c r="AA31" i="12"/>
  <c r="AA34" i="12"/>
  <c r="AA15" i="12"/>
  <c r="AA18" i="12"/>
  <c r="AA29" i="12"/>
  <c r="AA40" i="12"/>
  <c r="AA47" i="12"/>
  <c r="AA49" i="12"/>
  <c r="AA16" i="12"/>
  <c r="AA21" i="12"/>
  <c r="AA45" i="12"/>
  <c r="AA57" i="12"/>
  <c r="AY61" i="32" l="1"/>
  <c r="BN61" i="32"/>
  <c r="AT5" i="32" l="1"/>
  <c r="AT7" i="32" s="1"/>
  <c r="AS7" i="32"/>
  <c r="AV13" i="16" l="1"/>
  <c r="AV58" i="16" s="1"/>
  <c r="AS13" i="16"/>
  <c r="AS58" i="16" s="1"/>
  <c r="AU13" i="16"/>
  <c r="AU58" i="16" s="1"/>
  <c r="AR13" i="16"/>
  <c r="AR58" i="16" s="1"/>
  <c r="AT13" i="16"/>
  <c r="AT58" i="16" s="1"/>
</calcChain>
</file>

<file path=xl/sharedStrings.xml><?xml version="1.0" encoding="utf-8"?>
<sst xmlns="http://schemas.openxmlformats.org/spreadsheetml/2006/main" count="9830" uniqueCount="596">
  <si>
    <t>NREN</t>
  </si>
  <si>
    <t>Answers</t>
  </si>
  <si>
    <t>LITNET</t>
  </si>
  <si>
    <t>ASNET-AM</t>
  </si>
  <si>
    <t>RENAM</t>
  </si>
  <si>
    <t>SUNET</t>
  </si>
  <si>
    <t>HEAnet</t>
  </si>
  <si>
    <t>CYNET</t>
  </si>
  <si>
    <t>GRENA</t>
  </si>
  <si>
    <t>SWITCH</t>
  </si>
  <si>
    <t>URAN</t>
  </si>
  <si>
    <t>IUCC</t>
  </si>
  <si>
    <t>FCCN</t>
  </si>
  <si>
    <t>RENATER</t>
  </si>
  <si>
    <t>ULAKBIM</t>
  </si>
  <si>
    <t>GRNET S.A.</t>
  </si>
  <si>
    <t>EENet</t>
  </si>
  <si>
    <t>MREN</t>
  </si>
  <si>
    <t>RoEduNet</t>
  </si>
  <si>
    <t>Funet</t>
  </si>
  <si>
    <t>GARR</t>
  </si>
  <si>
    <t>DFN</t>
  </si>
  <si>
    <t>NIIF/HUNGARNET</t>
  </si>
  <si>
    <t>ACOnet</t>
  </si>
  <si>
    <t>BASNET</t>
  </si>
  <si>
    <t>CESNET</t>
  </si>
  <si>
    <t>Jisc</t>
  </si>
  <si>
    <t>UNINETT</t>
  </si>
  <si>
    <t>SURFnet</t>
  </si>
  <si>
    <t>Yes</t>
  </si>
  <si>
    <t>AMRES</t>
  </si>
  <si>
    <t>RedIRIS</t>
  </si>
  <si>
    <t>No</t>
  </si>
  <si>
    <t>AAI@EduHr</t>
  </si>
  <si>
    <t>RESTENA</t>
  </si>
  <si>
    <t>SigmaNet</t>
  </si>
  <si>
    <t>MARnet</t>
  </si>
  <si>
    <t>Others</t>
  </si>
  <si>
    <t>AAF - Australian Access Federation</t>
  </si>
  <si>
    <t>We charge a usage-based fee</t>
  </si>
  <si>
    <t>Other</t>
  </si>
  <si>
    <t>We use a combination of flat fee and usage-based fee</t>
  </si>
  <si>
    <t>EaP Connect</t>
  </si>
  <si>
    <t>Safer Internet</t>
  </si>
  <si>
    <t xml:space="preserve">TANDEM </t>
  </si>
  <si>
    <t xml:space="preserve">MAGIC </t>
  </si>
  <si>
    <t>AARC</t>
  </si>
  <si>
    <t>EOSC-hub</t>
  </si>
  <si>
    <t>PROTECTIVE</t>
  </si>
  <si>
    <t>ELIXIR-EXCELERATE</t>
  </si>
  <si>
    <t xml:space="preserve">COMPLETE </t>
  </si>
  <si>
    <t xml:space="preserve">CLONETS </t>
  </si>
  <si>
    <t xml:space="preserve">AARC2 </t>
  </si>
  <si>
    <t xml:space="preserve">EOSCpilot </t>
  </si>
  <si>
    <t xml:space="preserve">DEEP-HybridDataCloud </t>
  </si>
  <si>
    <t>GeRDI</t>
  </si>
  <si>
    <t>Vi-SEEM</t>
  </si>
  <si>
    <t>EaPConnect</t>
  </si>
  <si>
    <t>Assesment of Transversal Skills 2020 (ATS2020)</t>
  </si>
  <si>
    <t>Ensuring Access to Croatian Public e-services within e-Citizens Platform</t>
  </si>
  <si>
    <t>e-Schools: Establishing a System for Developing Digitally Mature Schools (pilot project)</t>
  </si>
  <si>
    <t>GrowCERT</t>
  </si>
  <si>
    <t>ICT Knowledge Exchange</t>
  </si>
  <si>
    <t>Asterics and Magic</t>
  </si>
  <si>
    <t>EGI</t>
  </si>
  <si>
    <t>Other than GEANT, is your NREN involved in other EC projects?</t>
  </si>
  <si>
    <t>PIONIER</t>
  </si>
  <si>
    <t>SANET</t>
  </si>
  <si>
    <t>ARNES</t>
  </si>
  <si>
    <t>Permanent</t>
  </si>
  <si>
    <t>Subcontracted</t>
  </si>
  <si>
    <t>Information Security</t>
  </si>
  <si>
    <t>IT/software development</t>
  </si>
  <si>
    <t>Communications</t>
  </si>
  <si>
    <t>Organisation Budget</t>
  </si>
  <si>
    <t xml:space="preserve"> Admin and finance</t>
  </si>
  <si>
    <t>NOC + engineering</t>
  </si>
  <si>
    <t>Belnet</t>
  </si>
  <si>
    <t>DeIC</t>
  </si>
  <si>
    <t/>
  </si>
  <si>
    <t>CARNET</t>
  </si>
  <si>
    <t>UoM</t>
  </si>
  <si>
    <t>BREN</t>
  </si>
  <si>
    <t>MARNET</t>
  </si>
  <si>
    <t>Over 75%</t>
  </si>
  <si>
    <t>LESS THAN 25%</t>
  </si>
  <si>
    <t>25% TO 75%</t>
  </si>
  <si>
    <t>Income sources per NREN</t>
  </si>
  <si>
    <t>NREN activity Budget</t>
  </si>
  <si>
    <t>Ratio NREN Budget to Total</t>
  </si>
  <si>
    <t>Growth %</t>
  </si>
  <si>
    <t>Europe</t>
  </si>
  <si>
    <t>Region</t>
  </si>
  <si>
    <t>Total</t>
  </si>
  <si>
    <t>BELNET</t>
  </si>
  <si>
    <t>Australasia</t>
  </si>
  <si>
    <t>AzScienceNet</t>
  </si>
  <si>
    <t>CARNet</t>
  </si>
  <si>
    <t>EURid</t>
  </si>
  <si>
    <t>IKT infrastructure in schools - structural funds</t>
  </si>
  <si>
    <t>TARENA</t>
  </si>
  <si>
    <t>Total European NRENS</t>
  </si>
  <si>
    <t>Grand Total</t>
  </si>
  <si>
    <t>Growth % (2017 vs 2016)</t>
  </si>
  <si>
    <t xml:space="preserve">Permanent </t>
  </si>
  <si>
    <t>2016 -Compendium Data</t>
  </si>
  <si>
    <t>2017 Compendium data</t>
  </si>
  <si>
    <t>2016 Compendium data</t>
  </si>
  <si>
    <t>What is the number of staff engaged in the NREN activities_x000C_?</t>
  </si>
  <si>
    <t>Ratio</t>
  </si>
  <si>
    <t>NREN Organisation Budget</t>
  </si>
  <si>
    <t xml:space="preserve">Growth% </t>
  </si>
  <si>
    <t>Total NREN Activity Budget</t>
  </si>
  <si>
    <t>Avr  NREN Activity Budget</t>
  </si>
  <si>
    <t>Avr Organisation Budget</t>
  </si>
  <si>
    <t>Row Labels</t>
  </si>
  <si>
    <t>Count of NREN</t>
  </si>
  <si>
    <t>CEDIA</t>
  </si>
  <si>
    <t>LANET</t>
  </si>
  <si>
    <t>Eastern Europe</t>
  </si>
  <si>
    <t>Sub-region</t>
  </si>
  <si>
    <t>Northern Europe</t>
  </si>
  <si>
    <t>Southern Europe</t>
  </si>
  <si>
    <t>Western Europe</t>
  </si>
  <si>
    <t>ASNET</t>
  </si>
  <si>
    <t>KIFU (NIIF)</t>
  </si>
  <si>
    <t>GOV/Public BODIES</t>
  </si>
  <si>
    <t>OTHER EU</t>
  </si>
  <si>
    <t>OTHER</t>
  </si>
  <si>
    <t>GEANT SUBSIDY</t>
  </si>
  <si>
    <t>COMMERCIAL</t>
  </si>
  <si>
    <t>CLIENT INSTITUTIONS</t>
  </si>
  <si>
    <t>Subregion</t>
  </si>
  <si>
    <t>201 6Compendium data</t>
  </si>
  <si>
    <t>Project name</t>
  </si>
  <si>
    <t>UP2U</t>
  </si>
  <si>
    <t>GN4-2</t>
  </si>
  <si>
    <t>BELLA S1</t>
  </si>
  <si>
    <t>PRACE</t>
  </si>
  <si>
    <t>VI-SEEM</t>
  </si>
  <si>
    <t>ELITRANS</t>
  </si>
  <si>
    <t>PRACE 5IP</t>
  </si>
  <si>
    <t>AirPROM</t>
  </si>
  <si>
    <t>CoeGSS</t>
  </si>
  <si>
    <t>ComPat</t>
  </si>
  <si>
    <t>COMPLETE</t>
  </si>
  <si>
    <t>eduroam</t>
  </si>
  <si>
    <t>e-IRGSP5</t>
  </si>
  <si>
    <t>EoCOE</t>
  </si>
  <si>
    <t>ESCAPE</t>
  </si>
  <si>
    <t>EUDAT2020</t>
  </si>
  <si>
    <t>EUROfusion</t>
  </si>
  <si>
    <t>Fit4Work</t>
  </si>
  <si>
    <t>EVER-EST</t>
  </si>
  <si>
    <t>INDIGO-DataCloud</t>
  </si>
  <si>
    <t>ImmersiaTV</t>
  </si>
  <si>
    <t>M2DC</t>
  </si>
  <si>
    <t>LTDS</t>
  </si>
  <si>
    <t>PRACE-4IP</t>
  </si>
  <si>
    <t>ROAM</t>
  </si>
  <si>
    <t>symbIoTe</t>
  </si>
  <si>
    <t>WLCG</t>
  </si>
  <si>
    <t xml:space="preserve">
DG NEAR</t>
  </si>
  <si>
    <t>EUMETSAT</t>
  </si>
  <si>
    <t xml:space="preserve">
ESS</t>
  </si>
  <si>
    <t>EISCAT3D</t>
  </si>
  <si>
    <t>DANUBIUS</t>
  </si>
  <si>
    <t>ANA</t>
  </si>
  <si>
    <t>2018 Compendium data</t>
  </si>
  <si>
    <t>LAT</t>
  </si>
  <si>
    <t>EUROPEAN FUNDING</t>
  </si>
  <si>
    <t>KIFU</t>
  </si>
  <si>
    <t>INSENSION</t>
  </si>
  <si>
    <t>IMMERSIFY</t>
  </si>
  <si>
    <t>Protective</t>
  </si>
  <si>
    <t>FINEXT</t>
  </si>
  <si>
    <t>BELLA</t>
  </si>
  <si>
    <t>Establishement of Cypriot Academic CSIRT</t>
  </si>
  <si>
    <t>eIDAS</t>
  </si>
  <si>
    <t>ESS</t>
  </si>
  <si>
    <t xml:space="preserve">LHCONE </t>
  </si>
  <si>
    <t>Up2U</t>
  </si>
  <si>
    <t>EOSCPilot</t>
  </si>
  <si>
    <t>INTERREG</t>
  </si>
  <si>
    <t>e-Schools: Establishing a System for Developing Digitally Mature Schools</t>
  </si>
  <si>
    <t>Increase of National CERT capacities and enhancement of cooperation on national and European level â€“ GrowCERT</t>
  </si>
  <si>
    <t>AMED - Advancing Higher Education in Maldives through E-learning Development</t>
  </si>
  <si>
    <t>Informatizacija procesa i uspostava cjelovite elektroniÄke usluge upisa u odgojne i obrazovne ustanove</t>
  </si>
  <si>
    <t>CRISS (Demonstration of a scalable and cost-effective cloud-based digital learning infrastructure through the Certification of digital competences in primary and secondary schools)</t>
  </si>
  <si>
    <t>JaÄanje kapaciteta za razvoj pristupaÄnih digitalnih sadrÅ¾aja</t>
  </si>
  <si>
    <t>CyberExchange</t>
  </si>
  <si>
    <t xml:space="preserve">DG NEAR </t>
  </si>
  <si>
    <t>EUROSTAR-E10260-E41-8KSVIP - 8K studio over IP bridge</t>
  </si>
  <si>
    <t>AARC2</t>
  </si>
  <si>
    <t>EOSC</t>
  </si>
  <si>
    <t>Asterics</t>
  </si>
  <si>
    <t>EuroHPC</t>
  </si>
  <si>
    <t xml:space="preserve"> GN4-2</t>
  </si>
  <si>
    <t>EAPCONNECT</t>
  </si>
  <si>
    <t>SCIENTIX</t>
  </si>
  <si>
    <t>EOSCpilot</t>
  </si>
  <si>
    <t>Bella T</t>
  </si>
  <si>
    <t>56 unique projects</t>
  </si>
  <si>
    <t>2018 compendium data</t>
  </si>
  <si>
    <t>2017 compendium data</t>
  </si>
  <si>
    <t>28 individual NRENs</t>
  </si>
  <si>
    <t>2019 Compendium data</t>
  </si>
  <si>
    <t>RhNET</t>
  </si>
  <si>
    <t>NREN  Budget</t>
  </si>
  <si>
    <t>Answers2</t>
  </si>
  <si>
    <t>CLONETS</t>
  </si>
  <si>
    <t>DEEp</t>
  </si>
  <si>
    <t>CEKOM</t>
  </si>
  <si>
    <t>2019 compendium data</t>
  </si>
  <si>
    <t>NI4OS</t>
  </si>
  <si>
    <t>AMED</t>
  </si>
  <si>
    <t>CEF</t>
  </si>
  <si>
    <t>CRISS</t>
  </si>
  <si>
    <t>DOTS</t>
  </si>
  <si>
    <t>Korisnici u fokusu - Uspostava digitalnog mosta kroz uÄinkovitu komunikaciju i unapreÄ‘enje postojeÄ‡ih usluga</t>
  </si>
  <si>
    <t>SCIENTIX 3</t>
  </si>
  <si>
    <t>Zajedno smo jaÄi - unapreÄ‘enje suradnje unutar CARNET-a te podrÅ¡ka u integraciji azilanata u HR druÅ¡tvo</t>
  </si>
  <si>
    <t>DEEP</t>
  </si>
  <si>
    <t>EOSC-SYNERGY</t>
  </si>
  <si>
    <t>PaNOSC</t>
  </si>
  <si>
    <t>PROTECTIVE - Proactive Risk Management through Situation Awareness</t>
  </si>
  <si>
    <t>SAPPAN</t>
  </si>
  <si>
    <t>SPARTA</t>
  </si>
  <si>
    <t>EAP Connect</t>
  </si>
  <si>
    <t>OCRE</t>
  </si>
  <si>
    <t>Cleopatra ITN</t>
  </si>
  <si>
    <t>CINECA</t>
  </si>
  <si>
    <t>COMPLEAP</t>
  </si>
  <si>
    <t>E-CAM - Europen HPC Centre of Excellence</t>
  </si>
  <si>
    <t>e-IRG</t>
  </si>
  <si>
    <t>EISCAT_3D</t>
  </si>
  <si>
    <t>EJP-RD</t>
  </si>
  <si>
    <t>ELIXIR</t>
  </si>
  <si>
    <t>EMREX</t>
  </si>
  <si>
    <t>EOSC-Life</t>
  </si>
  <si>
    <t>EOSC-Nordic</t>
  </si>
  <si>
    <t>EOSCsecretariat.eu</t>
  </si>
  <si>
    <t>EUDAT CDI</t>
  </si>
  <si>
    <t>EUNIS</t>
  </si>
  <si>
    <t>EU-OPENSCREEN-DRIVE</t>
  </si>
  <si>
    <t>FAIRsFAIR</t>
  </si>
  <si>
    <t>H2020 Arrowhead Tools</t>
  </si>
  <si>
    <t>H2020 BlueCloud</t>
  </si>
  <si>
    <t>HPC-Europa3</t>
  </si>
  <si>
    <t>HPC-GIG</t>
  </si>
  <si>
    <t>MaRINET2</t>
  </si>
  <si>
    <t>PRACE-6IP</t>
  </si>
  <si>
    <t>RDA</t>
  </si>
  <si>
    <t>SeaDataCloud</t>
  </si>
  <si>
    <t>EOSC-Pillar</t>
  </si>
  <si>
    <t>NEANIAS</t>
  </si>
  <si>
    <t>MENVIPRO</t>
  </si>
  <si>
    <t xml:space="preserve">PRACE 6IP </t>
  </si>
  <si>
    <t>SuperHeroes for Science</t>
  </si>
  <si>
    <t>EUMEDCONNECT3</t>
  </si>
  <si>
    <t>DG NEAR</t>
  </si>
  <si>
    <t>European student card</t>
  </si>
  <si>
    <t>SIMARGL</t>
  </si>
  <si>
    <t>Concordia</t>
  </si>
  <si>
    <t>QIA</t>
  </si>
  <si>
    <t>EOSC-HUB</t>
  </si>
  <si>
    <t>EAPConnect</t>
  </si>
  <si>
    <t>CARnet</t>
  </si>
  <si>
    <t xml:space="preserve"> We charge a flat fee, based on bandwith</t>
  </si>
  <si>
    <t>Answers3</t>
  </si>
  <si>
    <t>We do not charge them directly</t>
  </si>
  <si>
    <t>%</t>
  </si>
  <si>
    <t>Change 2019 to 2018</t>
  </si>
  <si>
    <t>Changes 2018 to 2019</t>
  </si>
  <si>
    <t>Total staff</t>
  </si>
  <si>
    <t>Tota l 2018</t>
  </si>
  <si>
    <t>Total 2019</t>
  </si>
  <si>
    <t>SURF</t>
  </si>
  <si>
    <t>KIFÜ</t>
  </si>
  <si>
    <t>Year</t>
  </si>
  <si>
    <t>Job status</t>
  </si>
  <si>
    <t>FTEs</t>
  </si>
  <si>
    <t>(Permanent employees)</t>
  </si>
  <si>
    <t>(Subcontracted Employees)</t>
  </si>
  <si>
    <t>Technical roles</t>
  </si>
  <si>
    <t>Non-technical roles</t>
  </si>
  <si>
    <t>Technical roles (%)</t>
  </si>
  <si>
    <t>Non-technical roles (%)</t>
  </si>
  <si>
    <t>NRENs</t>
  </si>
  <si>
    <t>Country</t>
  </si>
  <si>
    <t>NREN budget/km</t>
  </si>
  <si>
    <t>Ukraine</t>
  </si>
  <si>
    <t>Romania</t>
  </si>
  <si>
    <t>Spain</t>
  </si>
  <si>
    <t>Belarus</t>
  </si>
  <si>
    <t>N/A</t>
  </si>
  <si>
    <t>Montenegro</t>
  </si>
  <si>
    <t>Azerbaijan</t>
  </si>
  <si>
    <t>Turkey</t>
  </si>
  <si>
    <t>Georgia</t>
  </si>
  <si>
    <t>Italy</t>
  </si>
  <si>
    <t>Israel</t>
  </si>
  <si>
    <t>Slovakia</t>
  </si>
  <si>
    <t>Germany</t>
  </si>
  <si>
    <t>France</t>
  </si>
  <si>
    <t>Austria</t>
  </si>
  <si>
    <t>Moldova</t>
  </si>
  <si>
    <t>Armenia</t>
  </si>
  <si>
    <t>Serbia</t>
  </si>
  <si>
    <t>ANA / RASH</t>
  </si>
  <si>
    <t>Albania</t>
  </si>
  <si>
    <t>Denmark</t>
  </si>
  <si>
    <t>Latvia</t>
  </si>
  <si>
    <t>Greece</t>
  </si>
  <si>
    <t>UK</t>
  </si>
  <si>
    <t>Lithuania</t>
  </si>
  <si>
    <t>Switzerland and Liechtenstein</t>
  </si>
  <si>
    <t>Cyprus</t>
  </si>
  <si>
    <t>Belgium</t>
  </si>
  <si>
    <t>North Macedonia</t>
  </si>
  <si>
    <t>Finland</t>
  </si>
  <si>
    <t>Norway</t>
  </si>
  <si>
    <t>Sweden</t>
  </si>
  <si>
    <t>Czech Repub.</t>
  </si>
  <si>
    <t>Portugal</t>
  </si>
  <si>
    <t>NL</t>
  </si>
  <si>
    <t>Luxembourg</t>
  </si>
  <si>
    <t>Ireland</t>
  </si>
  <si>
    <t>Estonia</t>
  </si>
  <si>
    <t>Slovenia</t>
  </si>
  <si>
    <t>Hungary</t>
  </si>
  <si>
    <t>Croatia</t>
  </si>
  <si>
    <t>total</t>
  </si>
  <si>
    <t>Total budget</t>
  </si>
  <si>
    <t>Yearly change in %</t>
  </si>
  <si>
    <t>Total from all continuously reporting NRENs (2016-2019)</t>
  </si>
  <si>
    <t>Change in  %</t>
  </si>
  <si>
    <t>Percentage of subcontracted staff</t>
  </si>
  <si>
    <t>Above 50%</t>
  </si>
  <si>
    <t>Above 85%</t>
  </si>
  <si>
    <t>Average</t>
  </si>
  <si>
    <t>Share  of total budget  2019</t>
  </si>
  <si>
    <t>Share  of total budget  2019 (withoug AzScienceNet, BREN, ANA/RASH</t>
  </si>
  <si>
    <t>Share of total %</t>
  </si>
  <si>
    <t>Comments</t>
  </si>
  <si>
    <t>NRENs with no of incomplete/wrong responses (BREN, AzScienceNet, ANA/RASH) were removed</t>
  </si>
  <si>
    <t>Missing to 100% cheekily put to "Other" (originally &lt;1%)</t>
  </si>
  <si>
    <t>29 individual NRENs</t>
  </si>
  <si>
    <t>78 unique projects</t>
  </si>
  <si>
    <t># of Projects</t>
  </si>
  <si>
    <t>PSNC/PIONIER</t>
  </si>
  <si>
    <t>CSC/Funet</t>
  </si>
  <si>
    <t>less</t>
  </si>
  <si>
    <t>more</t>
  </si>
  <si>
    <t>equal</t>
  </si>
  <si>
    <t>RHnet</t>
  </si>
  <si>
    <t>Uninett</t>
  </si>
  <si>
    <t>UoM/RicerkaNet</t>
  </si>
  <si>
    <t xml:space="preserve"> </t>
  </si>
  <si>
    <t>Change of &gt;15%</t>
  </si>
  <si>
    <t>2020 Compendium data</t>
  </si>
  <si>
    <t>Change 2020 to 2019</t>
  </si>
  <si>
    <t xml:space="preserve">% change </t>
  </si>
  <si>
    <t>Technical</t>
  </si>
  <si>
    <t>Non-technical</t>
  </si>
  <si>
    <t>2020  compendium data</t>
  </si>
  <si>
    <t>IPA-Smart Tour-Interreg Greece-Alban</t>
  </si>
  <si>
    <t>EAPConnect 2</t>
  </si>
  <si>
    <t>CEKOM (Centar kompetencija) za kibernetiÄku sigurnost upravljaÄkih sustava</t>
  </si>
  <si>
    <t>CRISS (Demonstration of a scalable and cost-effective cloud-based digital learning infrastructure through the certification of digital competences in primary and secondary schools)</t>
  </si>
  <si>
    <t>Digitalnom transformacijom internih procesa do aktivnih korisnika</t>
  </si>
  <si>
    <t>DOTS - Development of transversal skills in STEM</t>
  </si>
  <si>
    <t>e-Schools (Phase II)</t>
  </si>
  <si>
    <t>Grow2CERT</t>
  </si>
  <si>
    <t>HR-ZOO</t>
  </si>
  <si>
    <t>CS3MESH4EOSC</t>
  </si>
  <si>
    <t>DEEP-HybridDataCloud</t>
  </si>
  <si>
    <t>EOSCHub</t>
  </si>
  <si>
    <t>TiFOON</t>
  </si>
  <si>
    <t>AfricaConnect 3</t>
  </si>
  <si>
    <t>CS3Mesh4EOSC</t>
  </si>
  <si>
    <t>D4S</t>
  </si>
  <si>
    <t>Bella</t>
  </si>
  <si>
    <t>Arrowhead Tools (ECSEL)</t>
  </si>
  <si>
    <t>BlueCloud</t>
  </si>
  <si>
    <t>CINECA (H2020)</t>
  </si>
  <si>
    <t>Data analytics accelerator (ERDF)</t>
  </si>
  <si>
    <t>E-CAM</t>
  </si>
  <si>
    <t xml:space="preserve">EOSC </t>
  </si>
  <si>
    <t>EU-OPENSCREEN</t>
  </si>
  <si>
    <t>High-Performace Digitisation</t>
  </si>
  <si>
    <t>HPC-EUROPA3</t>
  </si>
  <si>
    <t>HYTELI (ERDF)</t>
  </si>
  <si>
    <t>PHIDIAS (CEF)</t>
  </si>
  <si>
    <t>RDA Europe</t>
  </si>
  <si>
    <t>GN4-3</t>
  </si>
  <si>
    <t>GN4-3N</t>
  </si>
  <si>
    <t>MINDBOT</t>
  </si>
  <si>
    <t>SWING</t>
  </si>
  <si>
    <t>DARE</t>
  </si>
  <si>
    <t>ELIXIR-GR</t>
  </si>
  <si>
    <t>eSSIF-Lab</t>
  </si>
  <si>
    <t>EuroCC</t>
  </si>
  <si>
    <t>ICT-AGRI-FOOD</t>
  </si>
  <si>
    <t>OpenAIRE-Advance</t>
  </si>
  <si>
    <t>PRIViLEDGE</t>
  </si>
  <si>
    <t>SYNTHESIS+</t>
  </si>
  <si>
    <t>EGI ACE</t>
  </si>
  <si>
    <t>EOSC Future</t>
  </si>
  <si>
    <t>EOSC Synergy</t>
  </si>
  <si>
    <t>OpenAire Advance</t>
  </si>
  <si>
    <t>ECIU</t>
  </si>
  <si>
    <t>Local projects funded by EU funds through agencies</t>
  </si>
  <si>
    <t>ASPIDE</t>
  </si>
  <si>
    <t>CATALYST</t>
  </si>
  <si>
    <t>CYBELE</t>
  </si>
  <si>
    <t>DEMETER</t>
  </si>
  <si>
    <t>HIDALGO</t>
  </si>
  <si>
    <t>OPENQKD</t>
  </si>
  <si>
    <t>RECIPE</t>
  </si>
  <si>
    <t>TIFOON</t>
  </si>
  <si>
    <t>Are any of the services in your service portfolio  listed on the EOSC portal? (Yes/No)</t>
  </si>
  <si>
    <t>(Question 16 from the Standards &amp; Policy section)</t>
  </si>
  <si>
    <t>2020 survey</t>
  </si>
  <si>
    <t>Not yet...</t>
  </si>
  <si>
    <t>https://marketplace.eosc-portal.eu/services/metacentrum-cloud</t>
  </si>
  <si>
    <t xml:space="preserve">RCAAP, INCD, RNCA, RCTS, INCODE2030, </t>
  </si>
  <si>
    <t>CSC ePouta and cPouta,  Rahti Container Cloud</t>
  </si>
  <si>
    <t>https://argoeu.github.io/index.html</t>
  </si>
  <si>
    <t>SWITCHengines</t>
  </si>
  <si>
    <t>Services</t>
  </si>
  <si>
    <t>Total budget (all NREN responses of that year)</t>
  </si>
  <si>
    <t>Budget corrected for comparison: on NRENs that reported continuously from 2017-2020) (31 NRENs)</t>
  </si>
  <si>
    <t>decrease</t>
  </si>
  <si>
    <t>no change</t>
  </si>
  <si>
    <t>increase</t>
  </si>
  <si>
    <t>Budget 2020</t>
  </si>
  <si>
    <t>tot 2020</t>
  </si>
  <si>
    <t>Total from all continuously reporting NRENs (2017-2020)</t>
  </si>
  <si>
    <t>% technical</t>
  </si>
  <si>
    <t>% non-technical</t>
  </si>
  <si>
    <t>PIONEER</t>
  </si>
  <si>
    <t>Rhnet</t>
  </si>
  <si>
    <t>NREN Budget 2020 (EUR)</t>
  </si>
  <si>
    <t>Growth % (2029  vs 2019)</t>
  </si>
  <si>
    <t>Growth % (2021  vs 2020)</t>
  </si>
  <si>
    <t>2021 Compendium data</t>
  </si>
  <si>
    <t>We charge a flat fee, based on bandwidth</t>
  </si>
  <si>
    <t>Different?</t>
  </si>
  <si>
    <t>Change 2021 to 2020</t>
  </si>
  <si>
    <t>Total 2020</t>
  </si>
  <si>
    <t>2021  compendium data</t>
  </si>
  <si>
    <t>CyberSEAS</t>
  </si>
  <si>
    <t>Safer Internet Centres (SIC-SI)</t>
  </si>
  <si>
    <t>REACT EU</t>
  </si>
  <si>
    <t>HPC CC</t>
  </si>
  <si>
    <t>EaPConnect2</t>
  </si>
  <si>
    <t xml:space="preserve">Not in 2021, but getting involved in EOSC, </t>
  </si>
  <si>
    <t>e-Enrolment: Process Informatisation and Establishment of an Integral Electronic Service for Enrolment in Educational Institutions</t>
  </si>
  <si>
    <t>SCIENTIX 4</t>
  </si>
  <si>
    <t>GEANT4-3</t>
  </si>
  <si>
    <t>Uninterrupted learning for all - Strengthening the capacities to provide quality tools and content for distance learning to all users</t>
  </si>
  <si>
    <t>Through digital transformation of internal processes to more active users</t>
  </si>
  <si>
    <t>Increasing maturity of National CERT for stronger cooperation in cybersecurity community â€“ Grow2CERT</t>
  </si>
  <si>
    <t>DOTSâ€¦ Development of transversal skills in STEM</t>
  </si>
  <si>
    <t>Users in focus - establishing a digital bridge through efficient communication and improvement of existing services</t>
  </si>
  <si>
    <t>Stronger Together - Improved Cooperation within CARNET and Support to the Integration of Asylum Seekers into the Croatian Society</t>
  </si>
  <si>
    <t>SPARTA - Special projects for advanced research and technology in Europe</t>
  </si>
  <si>
    <t>SAPPAN - Sharing and Automation for Privacy Preserving Attack Neutralization</t>
  </si>
  <si>
    <t>TiFOON - Advanced time/frequency comparison and dissemination through optical telecommunication networks</t>
  </si>
  <si>
    <t>CS3MESH4EOSC - Interactive and agile/responsive sharing mesh of storage, data and applications for EOSC</t>
  </si>
  <si>
    <t>PRIVILEGE - PRIVacy and homomorphIc encryption for artificiaL intElliGencE</t>
  </si>
  <si>
    <t>C-SCALE - Copernicus - eoSC AnaLytics Engine</t>
  </si>
  <si>
    <t>DICE - Data Infrastructure Capacity for EOSC</t>
  </si>
  <si>
    <t>DEEP-HybridDataCloud - Designing and Enabling E-infrastructures for intensive Processing in a Hybrid DataCloud</t>
  </si>
  <si>
    <t>EUMEDConnect3</t>
  </si>
  <si>
    <t>EaPConnect 2</t>
  </si>
  <si>
    <t>E-CAM (H2020)</t>
  </si>
  <si>
    <t>e-IRG (H2020)</t>
  </si>
  <si>
    <t>TÃ„RY (ERDF)</t>
  </si>
  <si>
    <t>SWING (Erasmus+, project number 2018-1-IT02-KA203-048546)</t>
  </si>
  <si>
    <t>EGI-ACE</t>
  </si>
  <si>
    <t>DCoMEX</t>
  </si>
  <si>
    <t>EUROCC</t>
  </si>
  <si>
    <t>OpenAIRE-Nexus</t>
  </si>
  <si>
    <t>ACROSS</t>
  </si>
  <si>
    <t>ELEDGER</t>
  </si>
  <si>
    <t>EOSC Enhance</t>
  </si>
  <si>
    <t>rurAllure</t>
  </si>
  <si>
    <t>EOSC FUTURE</t>
  </si>
  <si>
    <t>EUHubs4Data</t>
  </si>
  <si>
    <t>ILIAD</t>
  </si>
  <si>
    <t>MARVEL</t>
  </si>
  <si>
    <t>OPENKQD</t>
  </si>
  <si>
    <t>RELIANCE</t>
  </si>
  <si>
    <t>SIEUSOIL</t>
  </si>
  <si>
    <t>SLICES</t>
  </si>
  <si>
    <t>STARGATE</t>
  </si>
  <si>
    <t>TEXTAROSSA</t>
  </si>
  <si>
    <t>CLONETS-DS</t>
  </si>
  <si>
    <t>EDSSI - European student card</t>
  </si>
  <si>
    <t>Euro-CC</t>
  </si>
  <si>
    <t>EOSC-Synergy</t>
  </si>
  <si>
    <t>BELLA T</t>
  </si>
  <si>
    <t>EAPCONNECT 2</t>
  </si>
  <si>
    <t>EOSC Hub</t>
  </si>
  <si>
    <t>EOSC synergy</t>
  </si>
  <si>
    <t>EOSC SYNERGY</t>
  </si>
  <si>
    <t xml:space="preserve"> GN4-3</t>
  </si>
  <si>
    <t xml:space="preserve">BlueCloud </t>
  </si>
  <si>
    <t>100 indidual projects</t>
  </si>
  <si>
    <t>100 individual projects</t>
  </si>
  <si>
    <t>2021 compendium data</t>
  </si>
  <si>
    <t>DICE/EUDAT</t>
  </si>
  <si>
    <t>EAP Connect 2</t>
  </si>
  <si>
    <t>EOSC-Future</t>
  </si>
  <si>
    <t>EOSC Life</t>
  </si>
  <si>
    <t>EOSC Nordic</t>
  </si>
  <si>
    <t>EOSC Pillar</t>
  </si>
  <si>
    <t>Euro HPC-Europa3</t>
  </si>
  <si>
    <t>Euro HPC-GIG</t>
  </si>
  <si>
    <t>Project</t>
  </si>
  <si>
    <t>#NRENs participating</t>
  </si>
  <si>
    <t>Bulgaria</t>
  </si>
  <si>
    <t>Poland</t>
  </si>
  <si>
    <t>Iceland</t>
  </si>
  <si>
    <t>Malta</t>
  </si>
  <si>
    <t>NREN Budget 2021 (EUR)</t>
  </si>
  <si>
    <t>GDP (2020)(EUR)</t>
  </si>
  <si>
    <t>Land area (km2)</t>
  </si>
  <si>
    <t>Urban population (%)</t>
  </si>
  <si>
    <t>NREN budget per capita (€) (2020)</t>
  </si>
  <si>
    <t>NREN budget over GDP (x100) (2020)</t>
  </si>
  <si>
    <t>Population (2020)</t>
  </si>
  <si>
    <t>Is your NREN part of a larger organization (e.g. ministry, university)?</t>
  </si>
  <si>
    <t>Vienna University</t>
  </si>
  <si>
    <t>Institute for Informatics and Automation Problems of the National Academy of Sciences of Armenia</t>
  </si>
  <si>
    <t>United Institute of Informatics Problems of the National Academy of Sciences of Belarus</t>
  </si>
  <si>
    <t xml:space="preserve">Federal Science Policy Office - Belspo.be </t>
  </si>
  <si>
    <t>e-INFRA CZ consortium (www.e-infra.cz)</t>
  </si>
  <si>
    <t>DeiC</t>
  </si>
  <si>
    <t>Haridus- ja Teadusministeerium (Ministry of Education and Research of Estonia)</t>
  </si>
  <si>
    <t>CSC - IT Center for Science Ltd.</t>
  </si>
  <si>
    <t>NA</t>
  </si>
  <si>
    <t>Joint venture of 5 universities: KTU, VU, KU, VDU, Vilnius Tech</t>
  </si>
  <si>
    <t>We are affiliated to Institute of Bioorganic Chemistry of Polish Academy of Science</t>
  </si>
  <si>
    <t>Red.es</t>
  </si>
  <si>
    <t>Ministry of Education</t>
  </si>
  <si>
    <t>Swedish research council</t>
  </si>
  <si>
    <t>The Scientific and Technological Research Council of Turkey - TUBITAK</t>
  </si>
  <si>
    <t>Institute of Information Technology of Azerbaijan National Academy of Sciences</t>
  </si>
  <si>
    <t>What is the name of this larger organisation?</t>
  </si>
  <si>
    <t>Does your NREN have sub-organisations?</t>
  </si>
  <si>
    <t>2021 survey</t>
  </si>
  <si>
    <t>https://ni4os.rash.al/en/</t>
  </si>
  <si>
    <t>Not yet... (planned)</t>
  </si>
  <si>
    <t>AWS Direct Connect</t>
  </si>
  <si>
    <t>EGI Cloud Compute</t>
  </si>
  <si>
    <t>yes</t>
  </si>
  <si>
    <t>NREN budget over GDP (x100) (2021)</t>
  </si>
  <si>
    <t>NREN budget per capita (€) (2021)</t>
  </si>
  <si>
    <t>2021 Compendium table</t>
  </si>
  <si>
    <t>Total from all continuously reporting NRENs (2017-2021)</t>
  </si>
  <si>
    <t>PSNC</t>
  </si>
  <si>
    <t>tot 2021</t>
  </si>
  <si>
    <t>Type</t>
  </si>
  <si>
    <t>Academia</t>
  </si>
  <si>
    <t>Government</t>
  </si>
  <si>
    <t>?</t>
  </si>
  <si>
    <t>IT organization</t>
  </si>
  <si>
    <t>Research funding organization</t>
  </si>
  <si>
    <t>CERT</t>
  </si>
  <si>
    <t>MEITAL etc</t>
  </si>
  <si>
    <t>JANET etc</t>
  </si>
  <si>
    <t>HPC</t>
  </si>
  <si>
    <t>CERT?</t>
  </si>
  <si>
    <t>Sarah's and Sylvia's Numbers (2022)</t>
  </si>
  <si>
    <t>#NRENs participating according to compendium survey (2021)</t>
  </si>
  <si>
    <t>Difference</t>
  </si>
  <si>
    <t>#NRENS participating according to compendium survey (2020)</t>
  </si>
  <si>
    <t>BELLA programme</t>
  </si>
  <si>
    <t xml:space="preserve">#NRENs participating </t>
  </si>
  <si>
    <t>*</t>
  </si>
  <si>
    <t>**</t>
  </si>
  <si>
    <t>The orange colored projects ended in 2021.</t>
  </si>
  <si>
    <r>
      <t>The green colored projects (not the organisation, in case of PRACE) will finish in 2022, additional iterations of these projects not included.</t>
    </r>
    <r>
      <rPr>
        <sz val="11"/>
        <color theme="1"/>
        <rFont val="Calibri"/>
        <family val="2"/>
        <scheme val="minor"/>
      </rPr>
      <t> </t>
    </r>
  </si>
  <si>
    <t>No. of projects reported</t>
  </si>
  <si>
    <t>Additional projects identified via CORDIS</t>
  </si>
  <si>
    <t>Total number of projects</t>
  </si>
  <si>
    <t>A note:
I have checked my count of no. of projects reported based on actual project listing in previous tab against Daniel's graphs in tab 1 and suspect there are some data errors. Perhaps he discounted GN4 references since Azscience and GARR are showing one less. RENATER is reported as 5 by Daniel but only has 4 projects listed. BREN is still showing as reporting 1 project despite it being a blank entry. The numbers match for the vast majority though</t>
  </si>
  <si>
    <t>CSC/FUNET</t>
  </si>
  <si>
    <t>GRNET</t>
  </si>
  <si>
    <t>Sikt</t>
  </si>
  <si>
    <t>NORDUnet</t>
  </si>
  <si>
    <t>RASH</t>
  </si>
  <si>
    <t>gg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</si>
</sst>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3" formatCode="_-* #,##0.00_-;\-* #,##0.00_-;_-* &quot;-&quot;??_-;_-@_-"/>
    <numFmt numFmtId="164" formatCode="_-* #,##0_-;\-* #,##0_-;_-* &quot;-&quot;??_-;_-@_-"/>
    <numFmt numFmtId="165" formatCode="_-[$€-2]\ * #,##0_-;\-[$€-2]\ * #,##0_-;_-[$€-2]\ * &quot;-&quot;??_-;_-@_-"/>
    <numFmt numFmtId="166" formatCode="0.0"/>
    <numFmt numFmtId="167" formatCode="\€#.00,,&quot;M&quot;"/>
    <numFmt numFmtId="168" formatCode="\€#.0,,&quot;M&quot;"/>
    <numFmt numFmtId="169" formatCode="#,##0_ ;\-#,##0\ "/>
    <numFmt numFmtId="170" formatCode="0.0%"/>
  </numFmts>
  <fonts count="45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0"/>
      <color rgb="FF383838"/>
      <name val="Myriad-pro"/>
    </font>
    <font>
      <b/>
      <sz val="11"/>
      <color rgb="FF383838"/>
      <name val="Myriad-pro"/>
    </font>
    <font>
      <b/>
      <sz val="14"/>
      <color theme="0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6"/>
      <color rgb="FF383838"/>
      <name val="Myriad-pro"/>
    </font>
    <font>
      <b/>
      <sz val="14"/>
      <name val="Calibri"/>
      <family val="2"/>
      <scheme val="minor"/>
    </font>
    <font>
      <b/>
      <sz val="16"/>
      <name val="Calibri"/>
      <family val="2"/>
      <scheme val="minor"/>
    </font>
    <font>
      <sz val="11"/>
      <color theme="3" tint="0.39997558519241921"/>
      <name val="Calibri"/>
      <family val="2"/>
      <scheme val="minor"/>
    </font>
    <font>
      <b/>
      <sz val="11"/>
      <color theme="3" tint="0.3999755851924192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6"/>
      <color rgb="FFFF0000"/>
      <name val="Calibri"/>
      <family val="2"/>
      <scheme val="minor"/>
    </font>
    <font>
      <sz val="16"/>
      <color theme="4"/>
      <name val="Calibri"/>
      <family val="2"/>
      <scheme val="minor"/>
    </font>
    <font>
      <sz val="16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2"/>
      <color rgb="FFFFFFFF"/>
      <name val="Calibri"/>
      <family val="2"/>
      <scheme val="minor"/>
    </font>
    <font>
      <b/>
      <sz val="10"/>
      <color rgb="FF7295D2"/>
      <name val="Calibri"/>
      <family val="2"/>
      <scheme val="minor"/>
    </font>
    <font>
      <sz val="11"/>
      <color rgb="FF000000"/>
      <name val="Arial"/>
      <family val="2"/>
    </font>
  </fonts>
  <fills count="5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ED1556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FF0066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E83765"/>
        <bgColor indexed="64"/>
      </patternFill>
    </fill>
    <fill>
      <patternFill patternType="solid">
        <fgColor theme="9" tint="0.249977111117893"/>
        <bgColor indexed="64"/>
      </patternFill>
    </fill>
    <fill>
      <patternFill patternType="solid">
        <fgColor rgb="FF1F3863"/>
        <bgColor indexed="64"/>
      </patternFill>
    </fill>
    <fill>
      <patternFill patternType="solid">
        <fgColor rgb="FFFFFFFF"/>
        <bgColor indexed="64"/>
      </patternFill>
    </fill>
  </fills>
  <borders count="3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theme="0" tint="-0.14990691854609822"/>
      </left>
      <right style="thin">
        <color theme="0" tint="-0.14990691854609822"/>
      </right>
      <top style="thin">
        <color theme="0" tint="-0.14990691854609822"/>
      </top>
      <bottom style="thin">
        <color theme="0" tint="-0.14990691854609822"/>
      </bottom>
      <diagonal/>
    </border>
    <border>
      <left style="thin">
        <color theme="0" tint="-0.1498764000366222"/>
      </left>
      <right style="thin">
        <color theme="0" tint="-0.1498764000366222"/>
      </right>
      <top style="thin">
        <color theme="0" tint="-0.1498764000366222"/>
      </top>
      <bottom style="thin">
        <color theme="0" tint="-0.1498764000366222"/>
      </bottom>
      <diagonal/>
    </border>
    <border>
      <left style="thin">
        <color theme="0" tint="-0.1498458815271462"/>
      </left>
      <right style="thin">
        <color theme="0" tint="-0.1498458815271462"/>
      </right>
      <top style="thin">
        <color theme="0" tint="-0.1498458815271462"/>
      </top>
      <bottom style="thin">
        <color theme="0" tint="-0.1498458815271462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1499679555650502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14996795556505021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BFBFBF"/>
      </right>
      <top style="medium">
        <color rgb="FF000000"/>
      </top>
      <bottom style="medium">
        <color rgb="FF000000"/>
      </bottom>
      <diagonal/>
    </border>
    <border>
      <left/>
      <right style="medium">
        <color rgb="FFBFBFBF"/>
      </right>
      <top style="medium">
        <color rgb="FFBFBFBF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medium">
        <color rgb="FFCCCCCC"/>
      </bottom>
      <diagonal/>
    </border>
  </borders>
  <cellStyleXfs count="44">
    <xf numFmtId="0" fontId="0" fillId="0" borderId="0"/>
    <xf numFmtId="9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43" fontId="1" fillId="0" borderId="0" applyFont="0" applyFill="0" applyBorder="0" applyAlignment="0" applyProtection="0"/>
  </cellStyleXfs>
  <cellXfs count="352">
    <xf numFmtId="0" fontId="0" fillId="0" borderId="0" xfId="0"/>
    <xf numFmtId="0" fontId="0" fillId="33" borderId="0" xfId="0" applyFill="1" applyAlignment="1">
      <alignment vertical="top"/>
    </xf>
    <xf numFmtId="0" fontId="0" fillId="33" borderId="0" xfId="0" applyFill="1" applyAlignment="1">
      <alignment horizontal="left"/>
    </xf>
    <xf numFmtId="0" fontId="0" fillId="33" borderId="0" xfId="0" applyFill="1"/>
    <xf numFmtId="0" fontId="16" fillId="33" borderId="0" xfId="0" applyFont="1" applyFill="1"/>
    <xf numFmtId="0" fontId="0" fillId="33" borderId="0" xfId="0" applyFill="1" applyAlignment="1">
      <alignment horizontal="center"/>
    </xf>
    <xf numFmtId="9" fontId="0" fillId="33" borderId="0" xfId="1" applyFont="1" applyFill="1"/>
    <xf numFmtId="0" fontId="16" fillId="33" borderId="0" xfId="0" applyFont="1" applyFill="1" applyAlignment="1">
      <alignment horizontal="left"/>
    </xf>
    <xf numFmtId="0" fontId="20" fillId="33" borderId="0" xfId="0" applyFont="1" applyFill="1" applyAlignment="1">
      <alignment horizontal="left"/>
    </xf>
    <xf numFmtId="0" fontId="0" fillId="33" borderId="0" xfId="0" applyFill="1" applyBorder="1"/>
    <xf numFmtId="165" fontId="0" fillId="0" borderId="0" xfId="43" applyNumberFormat="1" applyFont="1" applyFill="1" applyBorder="1"/>
    <xf numFmtId="165" fontId="0" fillId="0" borderId="15" xfId="43" applyNumberFormat="1" applyFont="1" applyFill="1" applyBorder="1"/>
    <xf numFmtId="0" fontId="21" fillId="33" borderId="0" xfId="0" applyFont="1" applyFill="1"/>
    <xf numFmtId="0" fontId="16" fillId="33" borderId="0" xfId="0" applyFont="1" applyFill="1" applyAlignment="1">
      <alignment horizontal="right"/>
    </xf>
    <xf numFmtId="0" fontId="16" fillId="35" borderId="11" xfId="0" applyFont="1" applyFill="1" applyBorder="1" applyAlignment="1">
      <alignment horizontal="center" vertical="top" wrapText="1"/>
    </xf>
    <xf numFmtId="0" fontId="0" fillId="33" borderId="11" xfId="0" applyFont="1" applyFill="1" applyBorder="1" applyAlignment="1">
      <alignment horizontal="center" vertical="top" wrapText="1"/>
    </xf>
    <xf numFmtId="0" fontId="16" fillId="33" borderId="11" xfId="0" applyFont="1" applyFill="1" applyBorder="1" applyAlignment="1">
      <alignment horizontal="center" vertical="top" wrapText="1"/>
    </xf>
    <xf numFmtId="0" fontId="14" fillId="33" borderId="11" xfId="0" applyFont="1" applyFill="1" applyBorder="1" applyAlignment="1">
      <alignment horizontal="center" vertical="top" wrapText="1"/>
    </xf>
    <xf numFmtId="0" fontId="16" fillId="33" borderId="0" xfId="0" applyFont="1" applyFill="1" applyAlignment="1">
      <alignment horizontal="left" vertical="top"/>
    </xf>
    <xf numFmtId="0" fontId="0" fillId="33" borderId="0" xfId="0" applyFill="1" applyAlignment="1">
      <alignment horizontal="left" vertical="top"/>
    </xf>
    <xf numFmtId="0" fontId="18" fillId="33" borderId="0" xfId="0" applyFont="1" applyFill="1"/>
    <xf numFmtId="0" fontId="0" fillId="0" borderId="0" xfId="0" applyFill="1"/>
    <xf numFmtId="9" fontId="0" fillId="0" borderId="16" xfId="1" applyFont="1" applyFill="1" applyBorder="1" applyAlignment="1">
      <alignment horizontal="center"/>
    </xf>
    <xf numFmtId="165" fontId="0" fillId="0" borderId="16" xfId="43" applyNumberFormat="1" applyFont="1" applyFill="1" applyBorder="1"/>
    <xf numFmtId="0" fontId="0" fillId="33" borderId="0" xfId="0" applyFill="1" applyAlignment="1"/>
    <xf numFmtId="0" fontId="16" fillId="35" borderId="11" xfId="0" applyFont="1" applyFill="1" applyBorder="1" applyAlignment="1">
      <alignment vertical="top" wrapText="1"/>
    </xf>
    <xf numFmtId="165" fontId="0" fillId="0" borderId="21" xfId="43" applyNumberFormat="1" applyFont="1" applyFill="1" applyBorder="1" applyAlignment="1"/>
    <xf numFmtId="165" fontId="22" fillId="0" borderId="21" xfId="43" applyNumberFormat="1" applyFont="1" applyFill="1" applyBorder="1" applyAlignment="1"/>
    <xf numFmtId="0" fontId="0" fillId="0" borderId="21" xfId="0" applyFill="1" applyBorder="1" applyAlignment="1"/>
    <xf numFmtId="165" fontId="0" fillId="0" borderId="11" xfId="43" applyNumberFormat="1" applyFont="1" applyFill="1" applyBorder="1" applyAlignment="1"/>
    <xf numFmtId="0" fontId="0" fillId="33" borderId="0" xfId="0" applyFill="1" applyBorder="1" applyAlignment="1"/>
    <xf numFmtId="0" fontId="16" fillId="35" borderId="11" xfId="0" applyFont="1" applyFill="1" applyBorder="1" applyAlignment="1"/>
    <xf numFmtId="166" fontId="0" fillId="33" borderId="11" xfId="0" applyNumberFormat="1" applyFont="1" applyFill="1" applyBorder="1" applyAlignment="1">
      <alignment vertical="top" wrapText="1"/>
    </xf>
    <xf numFmtId="164" fontId="0" fillId="0" borderId="21" xfId="43" applyNumberFormat="1" applyFont="1" applyFill="1" applyBorder="1" applyAlignment="1"/>
    <xf numFmtId="164" fontId="0" fillId="33" borderId="0" xfId="0" applyNumberFormat="1" applyFill="1" applyBorder="1"/>
    <xf numFmtId="164" fontId="16" fillId="33" borderId="0" xfId="0" applyNumberFormat="1" applyFont="1" applyFill="1" applyBorder="1"/>
    <xf numFmtId="0" fontId="16" fillId="33" borderId="0" xfId="0" applyFont="1" applyFill="1" applyBorder="1"/>
    <xf numFmtId="9" fontId="0" fillId="41" borderId="16" xfId="1" applyFont="1" applyFill="1" applyBorder="1" applyAlignment="1">
      <alignment horizontal="center"/>
    </xf>
    <xf numFmtId="164" fontId="0" fillId="33" borderId="0" xfId="0" applyNumberFormat="1" applyFill="1"/>
    <xf numFmtId="9" fontId="0" fillId="33" borderId="0" xfId="1" applyFont="1" applyFill="1" applyAlignment="1">
      <alignment vertical="top"/>
    </xf>
    <xf numFmtId="0" fontId="0" fillId="42" borderId="0" xfId="0" applyFill="1" applyBorder="1" applyAlignment="1">
      <alignment horizontal="center" vertical="top"/>
    </xf>
    <xf numFmtId="164" fontId="0" fillId="42" borderId="0" xfId="43" applyNumberFormat="1" applyFont="1" applyFill="1" applyBorder="1"/>
    <xf numFmtId="164" fontId="0" fillId="33" borderId="0" xfId="43" applyNumberFormat="1" applyFont="1" applyFill="1" applyBorder="1"/>
    <xf numFmtId="9" fontId="0" fillId="0" borderId="19" xfId="1" applyFont="1" applyFill="1" applyBorder="1" applyAlignment="1">
      <alignment horizontal="center"/>
    </xf>
    <xf numFmtId="164" fontId="14" fillId="33" borderId="11" xfId="43" applyNumberFormat="1" applyFont="1" applyFill="1" applyBorder="1" applyAlignment="1">
      <alignment horizontal="center" vertical="top" wrapText="1"/>
    </xf>
    <xf numFmtId="0" fontId="0" fillId="33" borderId="11" xfId="0" applyFill="1" applyBorder="1"/>
    <xf numFmtId="9" fontId="16" fillId="33" borderId="0" xfId="1" applyFont="1" applyFill="1"/>
    <xf numFmtId="164" fontId="14" fillId="33" borderId="11" xfId="0" applyNumberFormat="1" applyFont="1" applyFill="1" applyBorder="1" applyAlignment="1">
      <alignment horizontal="center" vertical="top" wrapText="1"/>
    </xf>
    <xf numFmtId="164" fontId="14" fillId="0" borderId="11" xfId="43" applyNumberFormat="1" applyFont="1" applyFill="1" applyBorder="1" applyAlignment="1">
      <alignment horizontal="center"/>
    </xf>
    <xf numFmtId="0" fontId="16" fillId="33" borderId="0" xfId="0" applyFont="1" applyFill="1" applyBorder="1" applyAlignment="1">
      <alignment vertical="top" wrapText="1"/>
    </xf>
    <xf numFmtId="164" fontId="0" fillId="33" borderId="0" xfId="43" applyNumberFormat="1" applyFont="1" applyFill="1" applyBorder="1" applyAlignment="1">
      <alignment horizontal="center" vertical="top" wrapText="1"/>
    </xf>
    <xf numFmtId="164" fontId="0" fillId="33" borderId="0" xfId="43" applyNumberFormat="1" applyFont="1" applyFill="1" applyBorder="1" applyAlignment="1"/>
    <xf numFmtId="164" fontId="18" fillId="33" borderId="11" xfId="0" applyNumberFormat="1" applyFont="1" applyFill="1" applyBorder="1" applyAlignment="1">
      <alignment horizontal="center" vertical="top" wrapText="1"/>
    </xf>
    <xf numFmtId="164" fontId="19" fillId="33" borderId="11" xfId="0" applyNumberFormat="1" applyFont="1" applyFill="1" applyBorder="1" applyAlignment="1">
      <alignment horizontal="center" vertical="top" wrapText="1"/>
    </xf>
    <xf numFmtId="164" fontId="16" fillId="35" borderId="11" xfId="0" applyNumberFormat="1" applyFont="1" applyFill="1" applyBorder="1" applyAlignment="1">
      <alignment vertical="top" wrapText="1"/>
    </xf>
    <xf numFmtId="0" fontId="23" fillId="0" borderId="0" xfId="0" applyFont="1"/>
    <xf numFmtId="9" fontId="16" fillId="33" borderId="0" xfId="1" applyFont="1" applyFill="1" applyBorder="1"/>
    <xf numFmtId="9" fontId="16" fillId="33" borderId="0" xfId="1" applyFont="1" applyFill="1" applyAlignment="1">
      <alignment horizontal="left"/>
    </xf>
    <xf numFmtId="9" fontId="18" fillId="33" borderId="11" xfId="1" applyFont="1" applyFill="1" applyBorder="1" applyAlignment="1">
      <alignment horizontal="center" vertical="top" wrapText="1"/>
    </xf>
    <xf numFmtId="164" fontId="19" fillId="35" borderId="11" xfId="0" applyNumberFormat="1" applyFont="1" applyFill="1" applyBorder="1" applyAlignment="1">
      <alignment horizontal="center" vertical="top" wrapText="1"/>
    </xf>
    <xf numFmtId="9" fontId="19" fillId="35" borderId="11" xfId="1" applyFont="1" applyFill="1" applyBorder="1" applyAlignment="1">
      <alignment horizontal="center" vertical="top" wrapText="1"/>
    </xf>
    <xf numFmtId="0" fontId="16" fillId="35" borderId="0" xfId="0" applyFont="1" applyFill="1" applyBorder="1" applyAlignment="1">
      <alignment horizontal="center"/>
    </xf>
    <xf numFmtId="164" fontId="14" fillId="0" borderId="11" xfId="43" applyNumberFormat="1" applyFont="1" applyFill="1" applyBorder="1" applyAlignment="1"/>
    <xf numFmtId="164" fontId="18" fillId="33" borderId="21" xfId="0" applyNumberFormat="1" applyFont="1" applyFill="1" applyBorder="1" applyAlignment="1">
      <alignment horizontal="center" vertical="top" wrapText="1"/>
    </xf>
    <xf numFmtId="164" fontId="14" fillId="33" borderId="21" xfId="0" applyNumberFormat="1" applyFont="1" applyFill="1" applyBorder="1" applyAlignment="1">
      <alignment horizontal="center" vertical="top" wrapText="1"/>
    </xf>
    <xf numFmtId="9" fontId="14" fillId="33" borderId="11" xfId="1" applyFont="1" applyFill="1" applyBorder="1" applyAlignment="1">
      <alignment horizontal="center" vertical="top" wrapText="1"/>
    </xf>
    <xf numFmtId="0" fontId="0" fillId="33" borderId="0" xfId="0" applyFill="1" applyAlignment="1">
      <alignment horizontal="right"/>
    </xf>
    <xf numFmtId="0" fontId="16" fillId="35" borderId="0" xfId="0" applyFont="1" applyFill="1" applyAlignment="1">
      <alignment horizontal="right"/>
    </xf>
    <xf numFmtId="9" fontId="16" fillId="35" borderId="0" xfId="1" applyFont="1" applyFill="1" applyAlignment="1">
      <alignment horizontal="right"/>
    </xf>
    <xf numFmtId="167" fontId="0" fillId="0" borderId="0" xfId="43" applyNumberFormat="1" applyFont="1" applyFill="1" applyBorder="1" applyAlignment="1">
      <alignment horizontal="center"/>
    </xf>
    <xf numFmtId="167" fontId="0" fillId="0" borderId="0" xfId="1" applyNumberFormat="1" applyFont="1" applyFill="1" applyBorder="1" applyAlignment="1">
      <alignment horizontal="center"/>
    </xf>
    <xf numFmtId="167" fontId="0" fillId="0" borderId="18" xfId="1" applyNumberFormat="1" applyFont="1" applyFill="1" applyBorder="1" applyAlignment="1">
      <alignment horizontal="center"/>
    </xf>
    <xf numFmtId="9" fontId="0" fillId="33" borderId="0" xfId="1" applyFont="1" applyFill="1" applyBorder="1"/>
    <xf numFmtId="0" fontId="16" fillId="35" borderId="0" xfId="0" applyFont="1" applyFill="1" applyAlignment="1">
      <alignment horizontal="center" vertical="top" wrapText="1"/>
    </xf>
    <xf numFmtId="0" fontId="16" fillId="35" borderId="11" xfId="0" applyFont="1" applyFill="1" applyBorder="1"/>
    <xf numFmtId="165" fontId="0" fillId="40" borderId="21" xfId="43" applyNumberFormat="1" applyFont="1" applyFill="1" applyBorder="1" applyAlignment="1"/>
    <xf numFmtId="164" fontId="18" fillId="40" borderId="11" xfId="0" applyNumberFormat="1" applyFont="1" applyFill="1" applyBorder="1" applyAlignment="1">
      <alignment horizontal="center" vertical="top" wrapText="1"/>
    </xf>
    <xf numFmtId="9" fontId="18" fillId="40" borderId="11" xfId="1" applyFont="1" applyFill="1" applyBorder="1" applyAlignment="1">
      <alignment horizontal="center" vertical="top" wrapText="1"/>
    </xf>
    <xf numFmtId="167" fontId="0" fillId="0" borderId="15" xfId="43" applyNumberFormat="1" applyFont="1" applyFill="1" applyBorder="1"/>
    <xf numFmtId="167" fontId="0" fillId="0" borderId="0" xfId="43" applyNumberFormat="1" applyFont="1" applyFill="1" applyBorder="1"/>
    <xf numFmtId="167" fontId="14" fillId="0" borderId="15" xfId="43" applyNumberFormat="1" applyFont="1" applyFill="1" applyBorder="1"/>
    <xf numFmtId="167" fontId="14" fillId="0" borderId="0" xfId="43" applyNumberFormat="1" applyFont="1" applyFill="1" applyBorder="1"/>
    <xf numFmtId="167" fontId="0" fillId="0" borderId="17" xfId="43" applyNumberFormat="1" applyFont="1" applyFill="1" applyBorder="1"/>
    <xf numFmtId="167" fontId="0" fillId="0" borderId="18" xfId="43" applyNumberFormat="1" applyFont="1" applyFill="1" applyBorder="1"/>
    <xf numFmtId="164" fontId="16" fillId="35" borderId="11" xfId="0" applyNumberFormat="1" applyFont="1" applyFill="1" applyBorder="1" applyAlignment="1"/>
    <xf numFmtId="0" fontId="27" fillId="33" borderId="0" xfId="0" applyFont="1" applyFill="1" applyAlignment="1">
      <alignment horizontal="left"/>
    </xf>
    <xf numFmtId="0" fontId="28" fillId="36" borderId="10" xfId="0" applyFont="1" applyFill="1" applyBorder="1" applyAlignment="1">
      <alignment horizontal="left" vertical="top" wrapText="1"/>
    </xf>
    <xf numFmtId="0" fontId="26" fillId="43" borderId="10" xfId="0" applyFont="1" applyFill="1" applyBorder="1" applyAlignment="1">
      <alignment horizontal="center" vertical="top" wrapText="1"/>
    </xf>
    <xf numFmtId="165" fontId="29" fillId="0" borderId="10" xfId="43" applyNumberFormat="1" applyFont="1" applyFill="1" applyBorder="1"/>
    <xf numFmtId="165" fontId="27" fillId="0" borderId="10" xfId="43" applyNumberFormat="1" applyFont="1" applyFill="1" applyBorder="1" applyAlignment="1">
      <alignment vertical="center"/>
    </xf>
    <xf numFmtId="0" fontId="27" fillId="0" borderId="10" xfId="0" applyFont="1" applyFill="1" applyBorder="1" applyAlignment="1">
      <alignment vertical="center"/>
    </xf>
    <xf numFmtId="0" fontId="27" fillId="33" borderId="10" xfId="0" applyFont="1" applyFill="1" applyBorder="1" applyAlignment="1">
      <alignment horizontal="left" vertical="center"/>
    </xf>
    <xf numFmtId="164" fontId="14" fillId="0" borderId="21" xfId="43" applyNumberFormat="1" applyFont="1" applyFill="1" applyBorder="1" applyAlignment="1"/>
    <xf numFmtId="165" fontId="0" fillId="0" borderId="15" xfId="43" applyNumberFormat="1" applyFont="1" applyFill="1" applyBorder="1" applyAlignment="1">
      <alignment horizontal="right"/>
    </xf>
    <xf numFmtId="0" fontId="0" fillId="0" borderId="15" xfId="0" applyFill="1" applyBorder="1" applyAlignment="1">
      <alignment horizontal="right"/>
    </xf>
    <xf numFmtId="0" fontId="16" fillId="33" borderId="0" xfId="0" applyFont="1" applyFill="1" applyBorder="1" applyAlignment="1">
      <alignment horizontal="left"/>
    </xf>
    <xf numFmtId="0" fontId="16" fillId="35" borderId="0" xfId="0" applyFont="1" applyFill="1" applyBorder="1" applyAlignment="1">
      <alignment horizontal="center" vertical="center"/>
    </xf>
    <xf numFmtId="0" fontId="16" fillId="35" borderId="0" xfId="0" applyFont="1" applyFill="1" applyBorder="1" applyAlignment="1">
      <alignment horizontal="right"/>
    </xf>
    <xf numFmtId="164" fontId="0" fillId="33" borderId="10" xfId="43" applyNumberFormat="1" applyFont="1" applyFill="1" applyBorder="1" applyAlignment="1">
      <alignment vertical="center"/>
    </xf>
    <xf numFmtId="0" fontId="0" fillId="33" borderId="0" xfId="0" applyFill="1" applyBorder="1" applyAlignment="1">
      <alignment horizontal="center"/>
    </xf>
    <xf numFmtId="0" fontId="0" fillId="33" borderId="0" xfId="0" applyFill="1" applyBorder="1" applyAlignment="1">
      <alignment horizontal="right"/>
    </xf>
    <xf numFmtId="0" fontId="20" fillId="33" borderId="0" xfId="0" applyFont="1" applyFill="1" applyBorder="1" applyAlignment="1">
      <alignment horizontal="left"/>
    </xf>
    <xf numFmtId="0" fontId="0" fillId="42" borderId="0" xfId="0" applyFill="1" applyBorder="1"/>
    <xf numFmtId="165" fontId="16" fillId="35" borderId="12" xfId="43" applyNumberFormat="1" applyFont="1" applyFill="1" applyBorder="1" applyAlignment="1">
      <alignment horizontal="right" vertical="top"/>
    </xf>
    <xf numFmtId="0" fontId="16" fillId="40" borderId="13" xfId="43" applyNumberFormat="1" applyFont="1" applyFill="1" applyBorder="1" applyAlignment="1">
      <alignment horizontal="center" vertical="top" wrapText="1"/>
    </xf>
    <xf numFmtId="0" fontId="16" fillId="40" borderId="14" xfId="0" applyFont="1" applyFill="1" applyBorder="1" applyAlignment="1">
      <alignment horizontal="center" vertical="top" wrapText="1"/>
    </xf>
    <xf numFmtId="0" fontId="16" fillId="40" borderId="12" xfId="43" applyNumberFormat="1" applyFont="1" applyFill="1" applyBorder="1" applyAlignment="1">
      <alignment horizontal="center" vertical="top" wrapText="1"/>
    </xf>
    <xf numFmtId="167" fontId="0" fillId="0" borderId="15" xfId="1" applyNumberFormat="1" applyFont="1" applyFill="1" applyBorder="1" applyAlignment="1">
      <alignment horizontal="center"/>
    </xf>
    <xf numFmtId="167" fontId="0" fillId="0" borderId="15" xfId="43" applyNumberFormat="1" applyFont="1" applyFill="1" applyBorder="1" applyAlignment="1">
      <alignment horizontal="center"/>
    </xf>
    <xf numFmtId="0" fontId="16" fillId="38" borderId="12" xfId="0" applyFont="1" applyFill="1" applyBorder="1" applyAlignment="1">
      <alignment horizontal="center" vertical="top" wrapText="1"/>
    </xf>
    <xf numFmtId="0" fontId="16" fillId="38" borderId="13" xfId="0" applyFont="1" applyFill="1" applyBorder="1" applyAlignment="1">
      <alignment horizontal="center" vertical="top" wrapText="1"/>
    </xf>
    <xf numFmtId="0" fontId="16" fillId="38" borderId="14" xfId="0" applyFont="1" applyFill="1" applyBorder="1" applyAlignment="1">
      <alignment horizontal="center" vertical="top" wrapText="1"/>
    </xf>
    <xf numFmtId="0" fontId="16" fillId="37" borderId="12" xfId="0" applyFont="1" applyFill="1" applyBorder="1" applyAlignment="1">
      <alignment horizontal="center" vertical="top" wrapText="1"/>
    </xf>
    <xf numFmtId="0" fontId="16" fillId="37" borderId="13" xfId="0" applyFont="1" applyFill="1" applyBorder="1" applyAlignment="1">
      <alignment horizontal="center" vertical="top" wrapText="1"/>
    </xf>
    <xf numFmtId="0" fontId="16" fillId="37" borderId="14" xfId="0" applyFont="1" applyFill="1" applyBorder="1" applyAlignment="1">
      <alignment horizontal="center" vertical="top" wrapText="1"/>
    </xf>
    <xf numFmtId="0" fontId="0" fillId="42" borderId="0" xfId="0" applyFill="1" applyBorder="1" applyAlignment="1">
      <alignment horizontal="left"/>
    </xf>
    <xf numFmtId="0" fontId="33" fillId="33" borderId="0" xfId="0" applyFont="1" applyFill="1" applyBorder="1"/>
    <xf numFmtId="0" fontId="33" fillId="33" borderId="0" xfId="0" applyFont="1" applyFill="1" applyAlignment="1">
      <alignment horizontal="left"/>
    </xf>
    <xf numFmtId="0" fontId="33" fillId="33" borderId="0" xfId="0" applyFont="1" applyFill="1"/>
    <xf numFmtId="0" fontId="32" fillId="33" borderId="0" xfId="0" applyFont="1" applyFill="1"/>
    <xf numFmtId="0" fontId="32" fillId="33" borderId="0" xfId="0" applyFont="1" applyFill="1" applyBorder="1"/>
    <xf numFmtId="0" fontId="26" fillId="33" borderId="10" xfId="0" applyFont="1" applyFill="1" applyBorder="1" applyAlignment="1">
      <alignment horizontal="center" vertical="top" wrapText="1"/>
    </xf>
    <xf numFmtId="0" fontId="13" fillId="43" borderId="10" xfId="0" applyFont="1" applyFill="1" applyBorder="1" applyAlignment="1">
      <alignment horizontal="center" vertical="top" wrapText="1"/>
    </xf>
    <xf numFmtId="164" fontId="31" fillId="0" borderId="10" xfId="43" applyNumberFormat="1" applyFont="1" applyFill="1" applyBorder="1" applyAlignment="1">
      <alignment horizontal="center" vertical="center"/>
    </xf>
    <xf numFmtId="9" fontId="18" fillId="33" borderId="0" xfId="1" applyFont="1" applyFill="1"/>
    <xf numFmtId="0" fontId="27" fillId="0" borderId="10" xfId="43" applyNumberFormat="1" applyFont="1" applyFill="1" applyBorder="1" applyAlignment="1">
      <alignment vertical="center"/>
    </xf>
    <xf numFmtId="0" fontId="27" fillId="0" borderId="10" xfId="0" applyNumberFormat="1" applyFont="1" applyFill="1" applyBorder="1" applyAlignment="1">
      <alignment vertical="center"/>
    </xf>
    <xf numFmtId="0" fontId="27" fillId="33" borderId="10" xfId="0" applyNumberFormat="1" applyFont="1" applyFill="1" applyBorder="1" applyAlignment="1">
      <alignment horizontal="left" vertical="center"/>
    </xf>
    <xf numFmtId="0" fontId="27" fillId="0" borderId="10" xfId="43" applyNumberFormat="1" applyFont="1" applyFill="1" applyBorder="1"/>
    <xf numFmtId="164" fontId="0" fillId="33" borderId="0" xfId="1" applyNumberFormat="1" applyFont="1" applyFill="1"/>
    <xf numFmtId="164" fontId="31" fillId="0" borderId="0" xfId="43" applyNumberFormat="1" applyFont="1" applyFill="1" applyBorder="1" applyAlignment="1">
      <alignment horizontal="center" vertical="center"/>
    </xf>
    <xf numFmtId="164" fontId="18" fillId="0" borderId="11" xfId="43" applyNumberFormat="1" applyFont="1" applyFill="1" applyBorder="1" applyAlignment="1"/>
    <xf numFmtId="167" fontId="0" fillId="33" borderId="0" xfId="0" applyNumberFormat="1" applyFill="1"/>
    <xf numFmtId="9" fontId="0" fillId="33" borderId="0" xfId="1" applyFont="1" applyFill="1" applyAlignment="1">
      <alignment horizontal="center"/>
    </xf>
    <xf numFmtId="0" fontId="0" fillId="33" borderId="0" xfId="0" applyFill="1" applyAlignment="1">
      <alignment horizontal="center"/>
    </xf>
    <xf numFmtId="0" fontId="0" fillId="33" borderId="0" xfId="0" applyFill="1" applyAlignment="1">
      <alignment horizontal="center"/>
    </xf>
    <xf numFmtId="9" fontId="0" fillId="33" borderId="0" xfId="1" applyFont="1" applyFill="1" applyAlignment="1">
      <alignment horizontal="right"/>
    </xf>
    <xf numFmtId="168" fontId="0" fillId="0" borderId="0" xfId="43" applyNumberFormat="1" applyFont="1" applyFill="1" applyBorder="1" applyAlignment="1">
      <alignment horizontal="center"/>
    </xf>
    <xf numFmtId="164" fontId="0" fillId="33" borderId="0" xfId="43" applyNumberFormat="1" applyFont="1" applyFill="1" applyBorder="1" applyAlignment="1">
      <alignment horizontal="right"/>
    </xf>
    <xf numFmtId="9" fontId="16" fillId="35" borderId="0" xfId="1" applyFont="1" applyFill="1" applyBorder="1" applyAlignment="1">
      <alignment horizontal="right"/>
    </xf>
    <xf numFmtId="164" fontId="0" fillId="33" borderId="0" xfId="0" applyNumberFormat="1" applyFill="1" applyBorder="1" applyAlignment="1"/>
    <xf numFmtId="0" fontId="0" fillId="33" borderId="0" xfId="0" applyFill="1" applyAlignment="1">
      <alignment horizontal="center"/>
    </xf>
    <xf numFmtId="0" fontId="34" fillId="33" borderId="0" xfId="0" applyFont="1" applyFill="1" applyAlignment="1">
      <alignment horizontal="left"/>
    </xf>
    <xf numFmtId="0" fontId="0" fillId="33" borderId="0" xfId="0" applyFill="1" applyAlignment="1">
      <alignment wrapText="1"/>
    </xf>
    <xf numFmtId="0" fontId="25" fillId="33" borderId="24" xfId="0" applyFont="1" applyFill="1" applyBorder="1"/>
    <xf numFmtId="0" fontId="25" fillId="33" borderId="10" xfId="0" applyFont="1" applyFill="1" applyBorder="1"/>
    <xf numFmtId="0" fontId="25" fillId="33" borderId="10" xfId="0" applyFont="1" applyFill="1" applyBorder="1" applyAlignment="1">
      <alignment wrapText="1"/>
    </xf>
    <xf numFmtId="0" fontId="25" fillId="33" borderId="23" xfId="0" applyFont="1" applyFill="1" applyBorder="1"/>
    <xf numFmtId="0" fontId="25" fillId="33" borderId="10" xfId="0" applyFont="1" applyFill="1" applyBorder="1" applyAlignment="1">
      <alignment horizontal="left"/>
    </xf>
    <xf numFmtId="0" fontId="25" fillId="33" borderId="25" xfId="0" applyFont="1" applyFill="1" applyBorder="1"/>
    <xf numFmtId="0" fontId="26" fillId="43" borderId="23" xfId="0" applyFont="1" applyFill="1" applyBorder="1" applyAlignment="1">
      <alignment horizontal="left" vertical="top" wrapText="1"/>
    </xf>
    <xf numFmtId="0" fontId="25" fillId="33" borderId="10" xfId="0" applyFont="1" applyFill="1" applyBorder="1" applyAlignment="1">
      <alignment horizontal="center" vertical="top" wrapText="1"/>
    </xf>
    <xf numFmtId="165" fontId="0" fillId="0" borderId="0" xfId="43" applyNumberFormat="1" applyFont="1" applyFill="1" applyBorder="1" applyAlignment="1"/>
    <xf numFmtId="165" fontId="0" fillId="0" borderId="21" xfId="43" applyNumberFormat="1" applyFont="1" applyFill="1" applyBorder="1"/>
    <xf numFmtId="165" fontId="0" fillId="0" borderId="22" xfId="43" applyNumberFormat="1" applyFont="1" applyFill="1" applyBorder="1" applyAlignment="1"/>
    <xf numFmtId="164" fontId="18" fillId="33" borderId="0" xfId="0" applyNumberFormat="1" applyFont="1" applyFill="1"/>
    <xf numFmtId="0" fontId="31" fillId="34" borderId="0" xfId="0" applyFont="1" applyFill="1" applyAlignment="1">
      <alignment horizontal="center" vertical="top"/>
    </xf>
    <xf numFmtId="0" fontId="35" fillId="33" borderId="0" xfId="0" applyFont="1" applyFill="1" applyAlignment="1">
      <alignment horizontal="center" vertical="top"/>
    </xf>
    <xf numFmtId="1" fontId="31" fillId="39" borderId="20" xfId="0" applyNumberFormat="1" applyFont="1" applyFill="1" applyBorder="1" applyAlignment="1">
      <alignment horizontal="center" vertical="top"/>
    </xf>
    <xf numFmtId="0" fontId="30" fillId="33" borderId="0" xfId="0" applyFont="1" applyFill="1" applyAlignment="1">
      <alignment horizontal="center" vertical="top"/>
    </xf>
    <xf numFmtId="1" fontId="31" fillId="35" borderId="20" xfId="0" applyNumberFormat="1" applyFont="1" applyFill="1" applyBorder="1" applyAlignment="1">
      <alignment horizontal="center" vertical="top"/>
    </xf>
    <xf numFmtId="0" fontId="18" fillId="33" borderId="0" xfId="0" applyFont="1" applyFill="1" applyAlignment="1">
      <alignment vertical="top"/>
    </xf>
    <xf numFmtId="0" fontId="31" fillId="43" borderId="10" xfId="0" applyFont="1" applyFill="1" applyBorder="1" applyAlignment="1">
      <alignment horizontal="center" vertical="top" wrapText="1"/>
    </xf>
    <xf numFmtId="164" fontId="31" fillId="34" borderId="10" xfId="43" applyNumberFormat="1" applyFont="1" applyFill="1" applyBorder="1" applyAlignment="1">
      <alignment horizontal="center" vertical="center"/>
    </xf>
    <xf numFmtId="0" fontId="0" fillId="33" borderId="0" xfId="0" applyFill="1" applyAlignment="1">
      <alignment horizontal="center"/>
    </xf>
    <xf numFmtId="0" fontId="0" fillId="0" borderId="0" xfId="0" applyAlignment="1">
      <alignment wrapText="1"/>
    </xf>
    <xf numFmtId="167" fontId="0" fillId="0" borderId="18" xfId="43" applyNumberFormat="1" applyFont="1" applyFill="1" applyBorder="1" applyAlignment="1">
      <alignment horizontal="center"/>
    </xf>
    <xf numFmtId="167" fontId="0" fillId="0" borderId="17" xfId="43" applyNumberFormat="1" applyFont="1" applyFill="1" applyBorder="1" applyAlignment="1">
      <alignment horizontal="center"/>
    </xf>
    <xf numFmtId="0" fontId="0" fillId="0" borderId="0" xfId="0" applyBorder="1" applyAlignment="1">
      <alignment wrapText="1"/>
    </xf>
    <xf numFmtId="0" fontId="0" fillId="0" borderId="0" xfId="0" applyAlignment="1">
      <alignment horizontal="center" wrapText="1"/>
    </xf>
    <xf numFmtId="0" fontId="36" fillId="33" borderId="0" xfId="0" applyFont="1" applyFill="1"/>
    <xf numFmtId="0" fontId="0" fillId="0" borderId="11" xfId="0" applyBorder="1" applyAlignment="1">
      <alignment horizontal="center" wrapText="1"/>
    </xf>
    <xf numFmtId="0" fontId="0" fillId="33" borderId="0" xfId="0" applyFill="1" applyAlignment="1">
      <alignment horizontal="center"/>
    </xf>
    <xf numFmtId="165" fontId="0" fillId="0" borderId="15" xfId="43" applyNumberFormat="1" applyFont="1" applyFill="1" applyBorder="1" applyAlignment="1">
      <alignment horizontal="right" wrapText="1"/>
    </xf>
    <xf numFmtId="165" fontId="0" fillId="0" borderId="17" xfId="43" applyNumberFormat="1" applyFont="1" applyFill="1" applyBorder="1" applyAlignment="1">
      <alignment horizontal="right"/>
    </xf>
    <xf numFmtId="167" fontId="14" fillId="0" borderId="17" xfId="43" applyNumberFormat="1" applyFont="1" applyFill="1" applyBorder="1"/>
    <xf numFmtId="167" fontId="14" fillId="0" borderId="18" xfId="43" applyNumberFormat="1" applyFont="1" applyFill="1" applyBorder="1"/>
    <xf numFmtId="0" fontId="0" fillId="33" borderId="21" xfId="0" applyFill="1" applyBorder="1"/>
    <xf numFmtId="0" fontId="0" fillId="33" borderId="21" xfId="0" applyFill="1" applyBorder="1" applyAlignment="1"/>
    <xf numFmtId="0" fontId="16" fillId="35" borderId="0" xfId="0" applyFont="1" applyFill="1" applyBorder="1" applyAlignment="1"/>
    <xf numFmtId="164" fontId="16" fillId="35" borderId="0" xfId="0" applyNumberFormat="1" applyFont="1" applyFill="1" applyBorder="1" applyAlignment="1">
      <alignment horizontal="center" vertical="top" wrapText="1"/>
    </xf>
    <xf numFmtId="0" fontId="16" fillId="35" borderId="0" xfId="0" applyFont="1" applyFill="1" applyBorder="1" applyAlignment="1">
      <alignment horizontal="center" vertical="top" wrapText="1"/>
    </xf>
    <xf numFmtId="0" fontId="16" fillId="38" borderId="26" xfId="0" applyFont="1" applyFill="1" applyBorder="1" applyAlignment="1">
      <alignment horizontal="center" vertical="top" wrapText="1"/>
    </xf>
    <xf numFmtId="167" fontId="0" fillId="0" borderId="27" xfId="43" applyNumberFormat="1" applyFont="1" applyFill="1" applyBorder="1"/>
    <xf numFmtId="165" fontId="0" fillId="0" borderId="27" xfId="43" applyNumberFormat="1" applyFont="1" applyFill="1" applyBorder="1" applyAlignment="1">
      <alignment horizontal="right"/>
    </xf>
    <xf numFmtId="165" fontId="0" fillId="0" borderId="28" xfId="43" applyNumberFormat="1" applyFont="1" applyFill="1" applyBorder="1" applyAlignment="1">
      <alignment horizontal="right"/>
    </xf>
    <xf numFmtId="0" fontId="0" fillId="0" borderId="27" xfId="0" applyBorder="1" applyAlignment="1">
      <alignment wrapText="1"/>
    </xf>
    <xf numFmtId="0" fontId="0" fillId="0" borderId="28" xfId="0" applyBorder="1" applyAlignment="1">
      <alignment wrapText="1"/>
    </xf>
    <xf numFmtId="164" fontId="0" fillId="0" borderId="11" xfId="43" applyNumberFormat="1" applyFont="1" applyFill="1" applyBorder="1" applyAlignment="1"/>
    <xf numFmtId="0" fontId="0" fillId="33" borderId="0" xfId="0" applyNumberFormat="1" applyFill="1" applyBorder="1"/>
    <xf numFmtId="0" fontId="24" fillId="44" borderId="0" xfId="0" applyFont="1" applyFill="1" applyAlignment="1">
      <alignment vertical="center"/>
    </xf>
    <xf numFmtId="0" fontId="36" fillId="33" borderId="0" xfId="0" applyFont="1" applyFill="1" applyAlignment="1">
      <alignment wrapText="1"/>
    </xf>
    <xf numFmtId="0" fontId="25" fillId="33" borderId="23" xfId="0" applyFont="1" applyFill="1" applyBorder="1" applyAlignment="1">
      <alignment horizontal="center" vertical="top" wrapText="1"/>
    </xf>
    <xf numFmtId="0" fontId="0" fillId="0" borderId="0" xfId="0" applyBorder="1"/>
    <xf numFmtId="167" fontId="14" fillId="0" borderId="0" xfId="1" applyNumberFormat="1" applyFont="1" applyFill="1" applyBorder="1" applyAlignment="1">
      <alignment horizontal="center"/>
    </xf>
    <xf numFmtId="165" fontId="14" fillId="0" borderId="27" xfId="43" applyNumberFormat="1" applyFont="1" applyFill="1" applyBorder="1" applyAlignment="1">
      <alignment horizontal="right"/>
    </xf>
    <xf numFmtId="167" fontId="1" fillId="0" borderId="0" xfId="1" applyNumberFormat="1" applyFont="1" applyFill="1" applyBorder="1" applyAlignment="1">
      <alignment horizontal="center"/>
    </xf>
    <xf numFmtId="0" fontId="37" fillId="0" borderId="10" xfId="43" applyNumberFormat="1" applyFont="1" applyFill="1" applyBorder="1" applyAlignment="1">
      <alignment vertical="center"/>
    </xf>
    <xf numFmtId="0" fontId="38" fillId="0" borderId="10" xfId="43" applyNumberFormat="1" applyFont="1" applyFill="1" applyBorder="1" applyAlignment="1">
      <alignment vertical="center"/>
    </xf>
    <xf numFmtId="169" fontId="39" fillId="0" borderId="10" xfId="43" applyNumberFormat="1" applyFont="1" applyFill="1" applyBorder="1" applyAlignment="1">
      <alignment vertical="center"/>
    </xf>
    <xf numFmtId="165" fontId="0" fillId="33" borderId="0" xfId="0" applyNumberFormat="1" applyFill="1" applyAlignment="1">
      <alignment horizontal="left"/>
    </xf>
    <xf numFmtId="0" fontId="39" fillId="45" borderId="10" xfId="43" applyNumberFormat="1" applyFont="1" applyFill="1" applyBorder="1" applyAlignment="1">
      <alignment vertical="center"/>
    </xf>
    <xf numFmtId="0" fontId="27" fillId="45" borderId="10" xfId="43" applyNumberFormat="1" applyFont="1" applyFill="1" applyBorder="1" applyAlignment="1">
      <alignment vertical="center"/>
    </xf>
    <xf numFmtId="0" fontId="27" fillId="33" borderId="10" xfId="43" applyNumberFormat="1" applyFont="1" applyFill="1" applyBorder="1" applyAlignment="1">
      <alignment vertical="center"/>
    </xf>
    <xf numFmtId="0" fontId="27" fillId="46" borderId="10" xfId="43" applyNumberFormat="1" applyFont="1" applyFill="1" applyBorder="1" applyAlignment="1">
      <alignment vertical="center"/>
    </xf>
    <xf numFmtId="0" fontId="39" fillId="46" borderId="10" xfId="43" applyNumberFormat="1" applyFont="1" applyFill="1" applyBorder="1" applyAlignment="1">
      <alignment vertical="center"/>
    </xf>
    <xf numFmtId="169" fontId="0" fillId="0" borderId="0" xfId="0" applyNumberFormat="1" applyAlignment="1">
      <alignment wrapText="1"/>
    </xf>
    <xf numFmtId="169" fontId="19" fillId="33" borderId="11" xfId="0" applyNumberFormat="1" applyFont="1" applyFill="1" applyBorder="1" applyAlignment="1">
      <alignment horizontal="center" vertical="top" wrapText="1"/>
    </xf>
    <xf numFmtId="165" fontId="0" fillId="45" borderId="21" xfId="43" applyNumberFormat="1" applyFont="1" applyFill="1" applyBorder="1" applyAlignment="1"/>
    <xf numFmtId="165" fontId="0" fillId="45" borderId="21" xfId="43" applyNumberFormat="1" applyFont="1" applyFill="1" applyBorder="1"/>
    <xf numFmtId="9" fontId="0" fillId="33" borderId="0" xfId="0" applyNumberFormat="1" applyFill="1" applyBorder="1"/>
    <xf numFmtId="165" fontId="0" fillId="45" borderId="11" xfId="43" applyNumberFormat="1" applyFont="1" applyFill="1" applyBorder="1" applyAlignment="1"/>
    <xf numFmtId="9" fontId="0" fillId="0" borderId="0" xfId="0" applyNumberFormat="1"/>
    <xf numFmtId="0" fontId="16" fillId="41" borderId="11" xfId="0" applyFont="1" applyFill="1" applyBorder="1" applyAlignment="1">
      <alignment horizontal="center" vertical="top" wrapText="1"/>
    </xf>
    <xf numFmtId="0" fontId="0" fillId="41" borderId="0" xfId="0" applyFill="1" applyBorder="1"/>
    <xf numFmtId="9" fontId="0" fillId="47" borderId="0" xfId="0" applyNumberFormat="1" applyFill="1"/>
    <xf numFmtId="0" fontId="25" fillId="33" borderId="0" xfId="0" applyFont="1" applyFill="1" applyBorder="1" applyAlignment="1">
      <alignment wrapText="1"/>
    </xf>
    <xf numFmtId="0" fontId="25" fillId="33" borderId="0" xfId="0" applyFont="1" applyFill="1" applyBorder="1"/>
    <xf numFmtId="0" fontId="20" fillId="0" borderId="10" xfId="43" applyNumberFormat="1" applyFont="1" applyFill="1" applyBorder="1" applyAlignment="1">
      <alignment vertical="center"/>
    </xf>
    <xf numFmtId="0" fontId="41" fillId="34" borderId="0" xfId="0" applyFont="1" applyFill="1" applyAlignment="1">
      <alignment horizontal="center" vertical="center"/>
    </xf>
    <xf numFmtId="1" fontId="41" fillId="39" borderId="20" xfId="0" applyNumberFormat="1" applyFont="1" applyFill="1" applyBorder="1" applyAlignment="1">
      <alignment horizontal="center" vertical="center"/>
    </xf>
    <xf numFmtId="1" fontId="41" fillId="35" borderId="20" xfId="0" applyNumberFormat="1" applyFont="1" applyFill="1" applyBorder="1" applyAlignment="1">
      <alignment horizontal="center" vertical="center"/>
    </xf>
    <xf numFmtId="164" fontId="18" fillId="0" borderId="21" xfId="43" applyNumberFormat="1" applyFont="1" applyFill="1" applyBorder="1" applyAlignment="1"/>
    <xf numFmtId="0" fontId="0" fillId="0" borderId="11" xfId="0" applyFill="1" applyBorder="1" applyAlignment="1"/>
    <xf numFmtId="164" fontId="18" fillId="33" borderId="0" xfId="0" applyNumberFormat="1" applyFont="1" applyFill="1" applyBorder="1" applyAlignment="1">
      <alignment horizontal="center" vertical="top" wrapText="1"/>
    </xf>
    <xf numFmtId="0" fontId="0" fillId="0" borderId="11" xfId="0" applyBorder="1" applyAlignment="1">
      <alignment wrapText="1"/>
    </xf>
    <xf numFmtId="164" fontId="14" fillId="33" borderId="0" xfId="0" applyNumberFormat="1" applyFont="1" applyFill="1" applyBorder="1" applyAlignment="1">
      <alignment horizontal="center" vertical="top" wrapText="1"/>
    </xf>
    <xf numFmtId="0" fontId="0" fillId="0" borderId="21" xfId="0" applyBorder="1" applyAlignment="1">
      <alignment wrapText="1"/>
    </xf>
    <xf numFmtId="164" fontId="18" fillId="0" borderId="22" xfId="43" applyNumberFormat="1" applyFont="1" applyFill="1" applyBorder="1" applyAlignment="1"/>
    <xf numFmtId="0" fontId="13" fillId="48" borderId="0" xfId="0" applyFont="1" applyFill="1" applyAlignment="1">
      <alignment horizontal="center" vertical="center" wrapText="1"/>
    </xf>
    <xf numFmtId="0" fontId="16" fillId="40" borderId="14" xfId="43" applyNumberFormat="1" applyFont="1" applyFill="1" applyBorder="1" applyAlignment="1">
      <alignment horizontal="center" vertical="top" wrapText="1"/>
    </xf>
    <xf numFmtId="167" fontId="0" fillId="0" borderId="16" xfId="1" applyNumberFormat="1" applyFont="1" applyFill="1" applyBorder="1" applyAlignment="1">
      <alignment horizontal="center"/>
    </xf>
    <xf numFmtId="167" fontId="14" fillId="0" borderId="16" xfId="1" applyNumberFormat="1" applyFont="1" applyFill="1" applyBorder="1" applyAlignment="1">
      <alignment horizontal="center"/>
    </xf>
    <xf numFmtId="167" fontId="1" fillId="0" borderId="16" xfId="1" applyNumberFormat="1" applyFont="1" applyFill="1" applyBorder="1" applyAlignment="1">
      <alignment horizontal="center"/>
    </xf>
    <xf numFmtId="167" fontId="0" fillId="0" borderId="19" xfId="1" applyNumberFormat="1" applyFont="1" applyFill="1" applyBorder="1" applyAlignment="1">
      <alignment horizontal="center"/>
    </xf>
    <xf numFmtId="9" fontId="0" fillId="0" borderId="0" xfId="0" applyNumberFormat="1" applyAlignment="1">
      <alignment horizontal="center" wrapText="1"/>
    </xf>
    <xf numFmtId="0" fontId="0" fillId="0" borderId="0" xfId="0" applyBorder="1" applyAlignment="1">
      <alignment horizontal="center" wrapText="1"/>
    </xf>
    <xf numFmtId="0" fontId="24" fillId="47" borderId="0" xfId="0" applyFont="1" applyFill="1" applyAlignment="1">
      <alignment vertical="center" wrapText="1"/>
    </xf>
    <xf numFmtId="167" fontId="0" fillId="33" borderId="0" xfId="0" applyNumberFormat="1" applyFill="1" applyAlignment="1">
      <alignment horizontal="right"/>
    </xf>
    <xf numFmtId="170" fontId="0" fillId="33" borderId="0" xfId="0" applyNumberFormat="1" applyFill="1" applyAlignment="1">
      <alignment horizontal="right"/>
    </xf>
    <xf numFmtId="170" fontId="0" fillId="33" borderId="0" xfId="0" applyNumberFormat="1" applyFill="1" applyBorder="1" applyAlignment="1"/>
    <xf numFmtId="1" fontId="0" fillId="33" borderId="0" xfId="0" applyNumberFormat="1" applyFill="1" applyBorder="1" applyAlignment="1"/>
    <xf numFmtId="1" fontId="0" fillId="33" borderId="0" xfId="0" applyNumberFormat="1" applyFill="1" applyBorder="1"/>
    <xf numFmtId="1" fontId="16" fillId="33" borderId="0" xfId="0" applyNumberFormat="1" applyFont="1" applyFill="1" applyBorder="1"/>
    <xf numFmtId="170" fontId="0" fillId="33" borderId="0" xfId="0" applyNumberFormat="1" applyFill="1" applyBorder="1"/>
    <xf numFmtId="0" fontId="0" fillId="33" borderId="0" xfId="0" applyFill="1" applyBorder="1" applyAlignment="1">
      <alignment wrapText="1"/>
    </xf>
    <xf numFmtId="10" fontId="14" fillId="0" borderId="0" xfId="1" applyNumberFormat="1" applyFont="1" applyFill="1" applyBorder="1" applyAlignment="1">
      <alignment horizontal="center"/>
    </xf>
    <xf numFmtId="43" fontId="18" fillId="33" borderId="0" xfId="0" applyNumberFormat="1" applyFont="1" applyFill="1"/>
    <xf numFmtId="10" fontId="0" fillId="33" borderId="0" xfId="0" applyNumberFormat="1" applyFill="1" applyAlignment="1">
      <alignment horizontal="right"/>
    </xf>
    <xf numFmtId="9" fontId="18" fillId="33" borderId="0" xfId="0" applyNumberFormat="1" applyFont="1" applyFill="1"/>
    <xf numFmtId="0" fontId="20" fillId="47" borderId="10" xfId="43" applyNumberFormat="1" applyFont="1" applyFill="1" applyBorder="1" applyAlignment="1">
      <alignment vertical="center"/>
    </xf>
    <xf numFmtId="0" fontId="27" fillId="47" borderId="10" xfId="43" applyNumberFormat="1" applyFont="1" applyFill="1" applyBorder="1" applyAlignment="1">
      <alignment vertical="center"/>
    </xf>
    <xf numFmtId="0" fontId="24" fillId="47" borderId="0" xfId="0" applyFont="1" applyFill="1"/>
    <xf numFmtId="43" fontId="0" fillId="0" borderId="0" xfId="0" applyNumberFormat="1"/>
    <xf numFmtId="0" fontId="16" fillId="0" borderId="0" xfId="0" applyFont="1"/>
    <xf numFmtId="9" fontId="41" fillId="34" borderId="0" xfId="0" applyNumberFormat="1" applyFont="1" applyFill="1" applyAlignment="1">
      <alignment horizontal="center" vertical="center"/>
    </xf>
    <xf numFmtId="0" fontId="36" fillId="33" borderId="0" xfId="0" applyFont="1" applyFill="1" applyBorder="1"/>
    <xf numFmtId="0" fontId="0" fillId="49" borderId="0" xfId="0" applyFill="1"/>
    <xf numFmtId="0" fontId="0" fillId="49" borderId="0" xfId="0" applyFill="1" applyBorder="1"/>
    <xf numFmtId="0" fontId="0" fillId="49" borderId="10" xfId="0" applyFill="1" applyBorder="1"/>
    <xf numFmtId="0" fontId="26" fillId="43" borderId="0" xfId="0" applyFont="1" applyFill="1" applyAlignment="1">
      <alignment horizontal="left" vertical="top" wrapText="1"/>
    </xf>
    <xf numFmtId="0" fontId="0" fillId="0" borderId="10" xfId="0" applyBorder="1"/>
    <xf numFmtId="0" fontId="0" fillId="0" borderId="10" xfId="0" applyBorder="1" applyAlignment="1">
      <alignment wrapText="1"/>
    </xf>
    <xf numFmtId="0" fontId="25" fillId="50" borderId="10" xfId="0" applyFont="1" applyFill="1" applyBorder="1" applyAlignment="1">
      <alignment wrapText="1"/>
    </xf>
    <xf numFmtId="0" fontId="0" fillId="50" borderId="0" xfId="0" applyFill="1" applyBorder="1"/>
    <xf numFmtId="0" fontId="25" fillId="50" borderId="0" xfId="0" applyFont="1" applyFill="1" applyBorder="1" applyAlignment="1">
      <alignment wrapText="1"/>
    </xf>
    <xf numFmtId="0" fontId="0" fillId="50" borderId="0" xfId="0" applyFill="1"/>
    <xf numFmtId="1" fontId="40" fillId="35" borderId="20" xfId="0" applyNumberFormat="1" applyFont="1" applyFill="1" applyBorder="1" applyAlignment="1">
      <alignment horizontal="center" vertical="center"/>
    </xf>
    <xf numFmtId="0" fontId="41" fillId="51" borderId="10" xfId="0" applyFont="1" applyFill="1" applyBorder="1" applyAlignment="1">
      <alignment horizontal="center" vertical="center" wrapText="1"/>
    </xf>
    <xf numFmtId="165" fontId="16" fillId="35" borderId="13" xfId="43" applyNumberFormat="1" applyFont="1" applyFill="1" applyBorder="1" applyAlignment="1">
      <alignment horizontal="right" vertical="top"/>
    </xf>
    <xf numFmtId="165" fontId="0" fillId="0" borderId="0" xfId="43" applyNumberFormat="1" applyFont="1" applyFill="1" applyBorder="1" applyAlignment="1">
      <alignment horizontal="right" wrapText="1"/>
    </xf>
    <xf numFmtId="165" fontId="0" fillId="0" borderId="0" xfId="43" applyNumberFormat="1" applyFont="1" applyFill="1" applyBorder="1" applyAlignment="1">
      <alignment horizontal="right"/>
    </xf>
    <xf numFmtId="0" fontId="0" fillId="0" borderId="0" xfId="0" applyFill="1" applyBorder="1" applyAlignment="1">
      <alignment horizontal="right"/>
    </xf>
    <xf numFmtId="167" fontId="0" fillId="47" borderId="0" xfId="0" applyNumberFormat="1" applyFill="1" applyAlignment="1">
      <alignment horizontal="right"/>
    </xf>
    <xf numFmtId="9" fontId="0" fillId="47" borderId="0" xfId="0" applyNumberFormat="1" applyFill="1" applyBorder="1"/>
    <xf numFmtId="0" fontId="0" fillId="33" borderId="10" xfId="0" applyFill="1" applyBorder="1"/>
    <xf numFmtId="0" fontId="24" fillId="52" borderId="0" xfId="0" applyFont="1" applyFill="1" applyAlignment="1">
      <alignment horizontal="center" vertical="center"/>
    </xf>
    <xf numFmtId="0" fontId="0" fillId="52" borderId="0" xfId="0" applyFill="1"/>
    <xf numFmtId="0" fontId="13" fillId="48" borderId="0" xfId="0" applyFont="1" applyFill="1" applyAlignment="1">
      <alignment horizontal="center" vertical="center" wrapText="1"/>
    </xf>
    <xf numFmtId="3" fontId="0" fillId="0" borderId="0" xfId="0" applyNumberFormat="1"/>
    <xf numFmtId="0" fontId="16" fillId="35" borderId="0" xfId="0" applyFont="1" applyFill="1" applyAlignment="1">
      <alignment horizontal="center"/>
    </xf>
    <xf numFmtId="0" fontId="16" fillId="35" borderId="0" xfId="0" applyFont="1" applyFill="1" applyAlignment="1">
      <alignment horizontal="center" vertical="center"/>
    </xf>
    <xf numFmtId="0" fontId="16" fillId="33" borderId="0" xfId="0" applyFont="1" applyFill="1" applyAlignment="1">
      <alignment vertical="top" wrapText="1"/>
    </xf>
    <xf numFmtId="0" fontId="0" fillId="0" borderId="21" xfId="0" applyBorder="1"/>
    <xf numFmtId="164" fontId="16" fillId="35" borderId="11" xfId="0" applyNumberFormat="1" applyFont="1" applyFill="1" applyBorder="1"/>
    <xf numFmtId="170" fontId="0" fillId="33" borderId="0" xfId="0" applyNumberFormat="1" applyFill="1"/>
    <xf numFmtId="9" fontId="0" fillId="33" borderId="0" xfId="0" applyNumberFormat="1" applyFill="1"/>
    <xf numFmtId="1" fontId="16" fillId="33" borderId="0" xfId="0" applyNumberFormat="1" applyFont="1" applyFill="1"/>
    <xf numFmtId="1" fontId="0" fillId="33" borderId="0" xfId="0" applyNumberFormat="1" applyFill="1"/>
    <xf numFmtId="3" fontId="0" fillId="33" borderId="0" xfId="0" applyNumberFormat="1" applyFill="1"/>
    <xf numFmtId="0" fontId="0" fillId="33" borderId="11" xfId="0" applyFill="1" applyBorder="1" applyAlignment="1">
      <alignment horizontal="center" vertical="top" wrapText="1"/>
    </xf>
    <xf numFmtId="0" fontId="0" fillId="0" borderId="11" xfId="0" applyBorder="1"/>
    <xf numFmtId="164" fontId="16" fillId="35" borderId="0" xfId="0" applyNumberFormat="1" applyFont="1" applyFill="1" applyAlignment="1">
      <alignment horizontal="center" vertical="top" wrapText="1"/>
    </xf>
    <xf numFmtId="166" fontId="0" fillId="33" borderId="11" xfId="0" applyNumberFormat="1" applyFill="1" applyBorder="1" applyAlignment="1">
      <alignment vertical="top" wrapText="1"/>
    </xf>
    <xf numFmtId="0" fontId="0" fillId="41" borderId="0" xfId="0" applyFill="1"/>
    <xf numFmtId="164" fontId="18" fillId="0" borderId="0" xfId="43" applyNumberFormat="1" applyFont="1" applyFill="1" applyBorder="1" applyAlignment="1"/>
    <xf numFmtId="0" fontId="27" fillId="0" borderId="0" xfId="43" applyNumberFormat="1" applyFont="1" applyFill="1" applyBorder="1" applyAlignment="1">
      <alignment vertical="center"/>
    </xf>
    <xf numFmtId="9" fontId="0" fillId="46" borderId="16" xfId="1" applyFont="1" applyFill="1" applyBorder="1" applyAlignment="1">
      <alignment horizontal="center"/>
    </xf>
    <xf numFmtId="9" fontId="0" fillId="0" borderId="29" xfId="1" applyFont="1" applyFill="1" applyBorder="1" applyAlignment="1">
      <alignment horizontal="center"/>
    </xf>
    <xf numFmtId="9" fontId="0" fillId="46" borderId="18" xfId="43" applyNumberFormat="1" applyFont="1" applyFill="1" applyBorder="1" applyAlignment="1">
      <alignment horizontal="center"/>
    </xf>
    <xf numFmtId="9" fontId="0" fillId="46" borderId="0" xfId="0" applyNumberFormat="1" applyFill="1" applyBorder="1"/>
    <xf numFmtId="0" fontId="0" fillId="0" borderId="25" xfId="0" applyBorder="1"/>
    <xf numFmtId="0" fontId="0" fillId="0" borderId="24" xfId="0" applyBorder="1"/>
    <xf numFmtId="0" fontId="0" fillId="33" borderId="25" xfId="0" applyFill="1" applyBorder="1"/>
    <xf numFmtId="0" fontId="0" fillId="50" borderId="10" xfId="0" applyFill="1" applyBorder="1"/>
    <xf numFmtId="0" fontId="25" fillId="49" borderId="0" xfId="0" applyFont="1" applyFill="1" applyBorder="1" applyAlignment="1">
      <alignment wrapText="1"/>
    </xf>
    <xf numFmtId="0" fontId="36" fillId="33" borderId="25" xfId="0" applyFont="1" applyFill="1" applyBorder="1"/>
    <xf numFmtId="0" fontId="25" fillId="33" borderId="0" xfId="0" applyFont="1" applyFill="1" applyBorder="1" applyAlignment="1">
      <alignment horizontal="center" vertical="top" wrapText="1"/>
    </xf>
    <xf numFmtId="0" fontId="36" fillId="33" borderId="10" xfId="0" applyFont="1" applyFill="1" applyBorder="1"/>
    <xf numFmtId="0" fontId="0" fillId="33" borderId="23" xfId="0" applyFill="1" applyBorder="1"/>
    <xf numFmtId="0" fontId="25" fillId="33" borderId="24" xfId="0" applyFont="1" applyFill="1" applyBorder="1" applyAlignment="1">
      <alignment horizontal="left"/>
    </xf>
    <xf numFmtId="0" fontId="25" fillId="33" borderId="25" xfId="0" applyFont="1" applyFill="1" applyBorder="1" applyAlignment="1">
      <alignment horizontal="center" vertical="top" wrapText="1"/>
    </xf>
    <xf numFmtId="0" fontId="25" fillId="33" borderId="0" xfId="0" applyFont="1" applyFill="1" applyBorder="1" applyAlignment="1">
      <alignment vertical="top"/>
    </xf>
    <xf numFmtId="0" fontId="25" fillId="33" borderId="0" xfId="0" applyFont="1" applyFill="1" applyBorder="1" applyAlignment="1">
      <alignment horizontal="center"/>
    </xf>
    <xf numFmtId="0" fontId="25" fillId="33" borderId="0" xfId="0" applyFont="1" applyFill="1" applyBorder="1" applyAlignment="1">
      <alignment horizontal="left"/>
    </xf>
    <xf numFmtId="0" fontId="36" fillId="33" borderId="23" xfId="0" applyFont="1" applyFill="1" applyBorder="1"/>
    <xf numFmtId="0" fontId="41" fillId="43" borderId="0" xfId="0" applyFont="1" applyFill="1" applyAlignment="1">
      <alignment horizontal="left" vertical="top" wrapText="1"/>
    </xf>
    <xf numFmtId="0" fontId="41" fillId="43" borderId="23" xfId="0" applyFont="1" applyFill="1" applyBorder="1" applyAlignment="1">
      <alignment horizontal="left" vertical="top" wrapText="1"/>
    </xf>
    <xf numFmtId="0" fontId="16" fillId="35" borderId="0" xfId="0" applyFont="1" applyFill="1" applyBorder="1"/>
    <xf numFmtId="9" fontId="0" fillId="0" borderId="11" xfId="0" applyNumberFormat="1" applyBorder="1" applyAlignment="1">
      <alignment horizontal="center" wrapText="1"/>
    </xf>
    <xf numFmtId="0" fontId="0" fillId="0" borderId="0" xfId="0" applyAlignment="1">
      <alignment horizontal="center"/>
    </xf>
    <xf numFmtId="165" fontId="0" fillId="0" borderId="21" xfId="43" applyNumberFormat="1" applyFont="1" applyFill="1" applyBorder="1" applyAlignment="1">
      <alignment horizontal="center"/>
    </xf>
    <xf numFmtId="165" fontId="22" fillId="0" borderId="21" xfId="43" applyNumberFormat="1" applyFont="1" applyFill="1" applyBorder="1" applyAlignment="1">
      <alignment horizontal="center"/>
    </xf>
    <xf numFmtId="0" fontId="0" fillId="0" borderId="21" xfId="0" applyFill="1" applyBorder="1" applyAlignment="1">
      <alignment horizontal="center"/>
    </xf>
    <xf numFmtId="165" fontId="0" fillId="0" borderId="0" xfId="43" applyNumberFormat="1" applyFont="1" applyFill="1" applyBorder="1" applyAlignment="1">
      <alignment horizontal="center"/>
    </xf>
    <xf numFmtId="165" fontId="0" fillId="0" borderId="11" xfId="43" applyNumberFormat="1" applyFont="1" applyFill="1" applyBorder="1" applyAlignment="1">
      <alignment horizontal="center"/>
    </xf>
    <xf numFmtId="164" fontId="18" fillId="0" borderId="11" xfId="43" applyNumberFormat="1" applyFont="1" applyFill="1" applyBorder="1" applyAlignment="1">
      <alignment horizontal="center"/>
    </xf>
    <xf numFmtId="0" fontId="13" fillId="43" borderId="10" xfId="0" applyFont="1" applyFill="1" applyBorder="1" applyAlignment="1">
      <alignment horizontal="center" vertical="center" wrapText="1"/>
    </xf>
    <xf numFmtId="164" fontId="16" fillId="35" borderId="0" xfId="0" applyNumberFormat="1" applyFont="1" applyFill="1" applyBorder="1" applyAlignment="1">
      <alignment horizontal="center" vertical="center" wrapText="1"/>
    </xf>
    <xf numFmtId="0" fontId="0" fillId="33" borderId="0" xfId="0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33" borderId="0" xfId="0" applyFill="1" applyBorder="1" applyAlignment="1">
      <alignment horizontal="center" vertical="center"/>
    </xf>
    <xf numFmtId="0" fontId="0" fillId="33" borderId="0" xfId="0" applyFill="1" applyAlignment="1">
      <alignment vertical="center"/>
    </xf>
    <xf numFmtId="0" fontId="16" fillId="35" borderId="11" xfId="0" applyFont="1" applyFill="1" applyBorder="1" applyAlignment="1">
      <alignment horizontal="center" vertical="center"/>
    </xf>
    <xf numFmtId="0" fontId="13" fillId="48" borderId="0" xfId="0" applyFont="1" applyFill="1" applyAlignment="1">
      <alignment horizontal="center" vertical="center" wrapText="1"/>
    </xf>
    <xf numFmtId="0" fontId="0" fillId="33" borderId="15" xfId="0" applyFill="1" applyBorder="1"/>
    <xf numFmtId="0" fontId="14" fillId="0" borderId="0" xfId="0" applyFont="1" applyAlignment="1">
      <alignment wrapText="1"/>
    </xf>
    <xf numFmtId="0" fontId="42" fillId="53" borderId="30" xfId="0" applyFont="1" applyFill="1" applyBorder="1" applyAlignment="1">
      <alignment vertical="center" wrapText="1"/>
    </xf>
    <xf numFmtId="0" fontId="42" fillId="53" borderId="31" xfId="0" applyFont="1" applyFill="1" applyBorder="1" applyAlignment="1">
      <alignment vertical="center" wrapText="1"/>
    </xf>
    <xf numFmtId="0" fontId="0" fillId="0" borderId="32" xfId="0" applyBorder="1" applyAlignment="1">
      <alignment vertical="center" wrapText="1"/>
    </xf>
    <xf numFmtId="0" fontId="0" fillId="0" borderId="33" xfId="0" applyBorder="1" applyAlignment="1">
      <alignment horizontal="right" vertical="center" wrapText="1"/>
    </xf>
    <xf numFmtId="0" fontId="43" fillId="0" borderId="0" xfId="0" applyFont="1" applyAlignment="1">
      <alignment vertical="center"/>
    </xf>
    <xf numFmtId="0" fontId="44" fillId="0" borderId="0" xfId="0" applyFont="1" applyAlignment="1">
      <alignment vertical="center"/>
    </xf>
    <xf numFmtId="0" fontId="0" fillId="0" borderId="33" xfId="0" applyBorder="1" applyAlignment="1">
      <alignment horizontal="center" vertical="center" wrapText="1"/>
    </xf>
    <xf numFmtId="0" fontId="0" fillId="0" borderId="34" xfId="0" applyBorder="1" applyAlignment="1">
      <alignment horizontal="center" wrapText="1"/>
    </xf>
    <xf numFmtId="0" fontId="16" fillId="0" borderId="34" xfId="0" applyFont="1" applyBorder="1" applyAlignment="1">
      <alignment horizontal="center" wrapText="1"/>
    </xf>
    <xf numFmtId="0" fontId="0" fillId="0" borderId="34" xfId="0" applyBorder="1" applyAlignment="1">
      <alignment wrapText="1"/>
    </xf>
    <xf numFmtId="0" fontId="16" fillId="0" borderId="34" xfId="0" applyFont="1" applyBorder="1" applyAlignment="1">
      <alignment wrapText="1"/>
    </xf>
    <xf numFmtId="0" fontId="0" fillId="0" borderId="34" xfId="0" applyBorder="1" applyAlignment="1">
      <alignment horizontal="right" wrapText="1"/>
    </xf>
    <xf numFmtId="0" fontId="0" fillId="54" borderId="34" xfId="0" applyFill="1" applyBorder="1" applyAlignment="1">
      <alignment wrapText="1"/>
    </xf>
    <xf numFmtId="166" fontId="0" fillId="0" borderId="0" xfId="0" applyNumberFormat="1"/>
    <xf numFmtId="0" fontId="13" fillId="48" borderId="0" xfId="0" applyFont="1" applyFill="1" applyAlignment="1">
      <alignment horizontal="center" vertical="center" wrapText="1"/>
    </xf>
  </cellXfs>
  <cellStyles count="44">
    <cellStyle name="20% - Accent1" xfId="20" builtinId="30" customBuiltin="1"/>
    <cellStyle name="20% - Accent2" xfId="24" builtinId="34" customBuiltin="1"/>
    <cellStyle name="20% - Accent3" xfId="28" builtinId="38" customBuiltin="1"/>
    <cellStyle name="20% - Accent4" xfId="32" builtinId="42" customBuiltin="1"/>
    <cellStyle name="20% - Accent5" xfId="36" builtinId="46" customBuiltin="1"/>
    <cellStyle name="20% - Accent6" xfId="40" builtinId="50" customBuiltin="1"/>
    <cellStyle name="40% - Accent1" xfId="21" builtinId="31" customBuiltin="1"/>
    <cellStyle name="40% - Accent2" xfId="25" builtinId="35" customBuiltin="1"/>
    <cellStyle name="40% - Accent3" xfId="29" builtinId="39" customBuiltin="1"/>
    <cellStyle name="40% - Accent4" xfId="33" builtinId="43" customBuiltin="1"/>
    <cellStyle name="40% - Accent5" xfId="37" builtinId="47" customBuiltin="1"/>
    <cellStyle name="40% - Accent6" xfId="41" builtinId="51" customBuiltin="1"/>
    <cellStyle name="60% - Accent1" xfId="22" builtinId="32" customBuiltin="1"/>
    <cellStyle name="60% - Accent2" xfId="26" builtinId="36" customBuiltin="1"/>
    <cellStyle name="60% - Accent3" xfId="30" builtinId="40" customBuiltin="1"/>
    <cellStyle name="60% - Accent4" xfId="34" builtinId="44" customBuiltin="1"/>
    <cellStyle name="60% - Accent5" xfId="38" builtinId="48" customBuiltin="1"/>
    <cellStyle name="60% - Accent6" xfId="42" builtinId="52" customBuiltin="1"/>
    <cellStyle name="Accent1" xfId="19" builtinId="29" customBuiltin="1"/>
    <cellStyle name="Accent2" xfId="23" builtinId="33" customBuiltin="1"/>
    <cellStyle name="Accent3" xfId="27" builtinId="37" customBuiltin="1"/>
    <cellStyle name="Accent4" xfId="31" builtinId="41" customBuiltin="1"/>
    <cellStyle name="Accent5" xfId="35" builtinId="45" customBuiltin="1"/>
    <cellStyle name="Accent6" xfId="39" builtinId="49" customBuiltin="1"/>
    <cellStyle name="Bad" xfId="8" builtinId="27" customBuiltin="1"/>
    <cellStyle name="Calculation" xfId="12" builtinId="22" customBuiltin="1"/>
    <cellStyle name="Check Cell" xfId="14" builtinId="23" customBuiltin="1"/>
    <cellStyle name="Comma" xfId="43" builtinId="3"/>
    <cellStyle name="Explanatory Text" xfId="17" builtinId="53" customBuiltin="1"/>
    <cellStyle name="Good" xfId="7" builtinId="26" customBuiltin="1"/>
    <cellStyle name="Heading 1" xfId="3" builtinId="16" customBuiltin="1"/>
    <cellStyle name="Heading 2" xfId="4" builtinId="17" customBuiltin="1"/>
    <cellStyle name="Heading 3" xfId="5" builtinId="18" customBuiltin="1"/>
    <cellStyle name="Heading 4" xfId="6" builtinId="19" customBuiltin="1"/>
    <cellStyle name="Input" xfId="10" builtinId="20" customBuiltin="1"/>
    <cellStyle name="Linked Cell" xfId="13" builtinId="24" customBuiltin="1"/>
    <cellStyle name="Neutral" xfId="9" builtinId="28" customBuiltin="1"/>
    <cellStyle name="Normal" xfId="0" builtinId="0"/>
    <cellStyle name="Note" xfId="16" builtinId="10" customBuiltin="1"/>
    <cellStyle name="Output" xfId="11" builtinId="21" customBuiltin="1"/>
    <cellStyle name="Percent" xfId="1" builtinId="5"/>
    <cellStyle name="Title" xfId="2" builtinId="15" customBuiltin="1"/>
    <cellStyle name="Total" xfId="18" builtinId="25" customBuiltin="1"/>
    <cellStyle name="Warning Text" xfId="15" builtinId="11" customBuiltin="1"/>
  </cellStyles>
  <dxfs count="50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3"/>
        </patternFill>
      </fill>
    </dxf>
    <dxf>
      <fill>
        <patternFill>
          <bgColor theme="3" tint="0.39994506668294322"/>
        </patternFill>
      </fill>
    </dxf>
    <dxf>
      <fill>
        <patternFill>
          <bgColor theme="3" tint="0.79998168889431442"/>
        </patternFill>
      </fill>
    </dxf>
    <dxf>
      <fill>
        <patternFill>
          <bgColor theme="3"/>
        </patternFill>
      </fill>
    </dxf>
    <dxf>
      <fill>
        <patternFill>
          <bgColor theme="3" tint="0.39994506668294322"/>
        </patternFill>
      </fill>
    </dxf>
    <dxf>
      <fill>
        <patternFill>
          <bgColor theme="3" tint="0.79998168889431442"/>
        </patternFill>
      </fill>
    </dxf>
    <dxf>
      <fill>
        <patternFill>
          <bgColor theme="3"/>
        </patternFill>
      </fill>
    </dxf>
    <dxf>
      <fill>
        <patternFill>
          <bgColor theme="3" tint="0.39994506668294322"/>
        </patternFill>
      </fill>
    </dxf>
    <dxf>
      <fill>
        <patternFill>
          <bgColor theme="3" tint="0.79998168889431442"/>
        </patternFill>
      </fill>
    </dxf>
    <dxf>
      <fill>
        <patternFill>
          <bgColor theme="3"/>
        </patternFill>
      </fill>
    </dxf>
    <dxf>
      <fill>
        <patternFill>
          <bgColor theme="3" tint="0.39994506668294322"/>
        </patternFill>
      </fill>
    </dxf>
    <dxf>
      <fill>
        <patternFill>
          <bgColor theme="3" tint="0.79998168889431442"/>
        </patternFill>
      </fill>
    </dxf>
    <dxf>
      <fill>
        <patternFill>
          <bgColor theme="3"/>
        </patternFill>
      </fill>
    </dxf>
    <dxf>
      <fill>
        <patternFill>
          <bgColor theme="3" tint="0.39994506668294322"/>
        </patternFill>
      </fill>
    </dxf>
    <dxf>
      <fill>
        <patternFill>
          <bgColor theme="3" tint="0.79998168889431442"/>
        </patternFill>
      </fill>
    </dxf>
    <dxf>
      <fill>
        <patternFill>
          <bgColor theme="3"/>
        </patternFill>
      </fill>
    </dxf>
    <dxf>
      <fill>
        <patternFill>
          <bgColor theme="3" tint="0.39994506668294322"/>
        </patternFill>
      </fill>
    </dxf>
    <dxf>
      <fill>
        <patternFill>
          <bgColor theme="3" tint="0.79998168889431442"/>
        </patternFill>
      </fill>
    </dxf>
    <dxf>
      <fill>
        <patternFill>
          <bgColor theme="3"/>
        </patternFill>
      </fill>
    </dxf>
    <dxf>
      <fill>
        <patternFill>
          <bgColor theme="3" tint="0.39994506668294322"/>
        </patternFill>
      </fill>
    </dxf>
    <dxf>
      <fill>
        <patternFill>
          <bgColor theme="3" tint="0.79998168889431442"/>
        </patternFill>
      </fill>
    </dxf>
    <dxf>
      <fill>
        <patternFill>
          <bgColor theme="3"/>
        </patternFill>
      </fill>
    </dxf>
    <dxf>
      <fill>
        <patternFill>
          <bgColor theme="3" tint="0.39994506668294322"/>
        </patternFill>
      </fill>
    </dxf>
    <dxf>
      <fill>
        <patternFill>
          <bgColor theme="3" tint="0.79998168889431442"/>
        </patternFill>
      </fill>
    </dxf>
    <dxf>
      <fill>
        <patternFill>
          <bgColor theme="3"/>
        </patternFill>
      </fill>
    </dxf>
    <dxf>
      <fill>
        <patternFill>
          <bgColor theme="3" tint="0.39994506668294322"/>
        </patternFill>
      </fill>
    </dxf>
    <dxf>
      <fill>
        <patternFill>
          <bgColor theme="3" tint="0.79998168889431442"/>
        </patternFill>
      </fill>
    </dxf>
    <dxf>
      <fill>
        <patternFill>
          <bgColor theme="3"/>
        </patternFill>
      </fill>
    </dxf>
    <dxf>
      <fill>
        <patternFill>
          <bgColor theme="3" tint="0.39994506668294322"/>
        </patternFill>
      </fill>
    </dxf>
    <dxf>
      <fill>
        <patternFill>
          <bgColor theme="3" tint="0.79998168889431442"/>
        </patternFill>
      </fill>
    </dxf>
    <dxf>
      <fill>
        <patternFill>
          <bgColor theme="3"/>
        </patternFill>
      </fill>
    </dxf>
    <dxf>
      <fill>
        <patternFill>
          <bgColor theme="3" tint="0.39994506668294322"/>
        </patternFill>
      </fill>
    </dxf>
    <dxf>
      <fill>
        <patternFill>
          <bgColor theme="3" tint="0.79998168889431442"/>
        </patternFill>
      </fill>
    </dxf>
    <dxf>
      <fill>
        <patternFill>
          <bgColor theme="3"/>
        </patternFill>
      </fill>
    </dxf>
    <dxf>
      <fill>
        <patternFill>
          <bgColor theme="3" tint="0.39994506668294322"/>
        </patternFill>
      </fill>
    </dxf>
    <dxf>
      <fill>
        <patternFill>
          <bgColor theme="3" tint="0.79998168889431442"/>
        </patternFill>
      </fill>
    </dxf>
    <dxf>
      <fill>
        <patternFill>
          <bgColor theme="3"/>
        </patternFill>
      </fill>
    </dxf>
    <dxf>
      <fill>
        <patternFill>
          <bgColor theme="3" tint="0.39994506668294322"/>
        </patternFill>
      </fill>
    </dxf>
    <dxf>
      <fill>
        <patternFill>
          <bgColor theme="3" tint="0.79998168889431442"/>
        </patternFill>
      </fill>
    </dxf>
    <dxf>
      <fill>
        <patternFill>
          <bgColor theme="3"/>
        </patternFill>
      </fill>
    </dxf>
    <dxf>
      <fill>
        <patternFill>
          <bgColor theme="3" tint="0.39994506668294322"/>
        </patternFill>
      </fill>
    </dxf>
    <dxf>
      <fill>
        <patternFill>
          <bgColor theme="3" tint="0.79998168889431442"/>
        </patternFill>
      </fill>
    </dxf>
    <dxf>
      <fill>
        <patternFill>
          <bgColor theme="3"/>
        </patternFill>
      </fill>
    </dxf>
    <dxf>
      <fill>
        <patternFill>
          <bgColor theme="3" tint="0.39994506668294322"/>
        </patternFill>
      </fill>
    </dxf>
    <dxf>
      <fill>
        <patternFill>
          <bgColor theme="3" tint="0.79998168889431442"/>
        </patternFill>
      </fill>
    </dxf>
    <dxf>
      <fill>
        <patternFill>
          <bgColor theme="3"/>
        </patternFill>
      </fill>
    </dxf>
    <dxf>
      <fill>
        <patternFill>
          <bgColor theme="3" tint="0.39994506668294322"/>
        </patternFill>
      </fill>
    </dxf>
    <dxf>
      <fill>
        <patternFill>
          <bgColor theme="3" tint="0.79998168889431442"/>
        </patternFill>
      </fill>
    </dxf>
    <dxf>
      <fill>
        <patternFill>
          <bgColor theme="3"/>
        </patternFill>
      </fill>
    </dxf>
    <dxf>
      <fill>
        <patternFill>
          <bgColor theme="3" tint="0.39994506668294322"/>
        </patternFill>
      </fill>
    </dxf>
    <dxf>
      <fill>
        <patternFill>
          <bgColor theme="3" tint="0.79998168889431442"/>
        </patternFill>
      </fill>
    </dxf>
    <dxf>
      <fill>
        <patternFill>
          <bgColor theme="3"/>
        </patternFill>
      </fill>
    </dxf>
    <dxf>
      <fill>
        <patternFill>
          <bgColor theme="3" tint="0.39994506668294322"/>
        </patternFill>
      </fill>
    </dxf>
    <dxf>
      <fill>
        <patternFill>
          <bgColor theme="3" tint="0.79998168889431442"/>
        </patternFill>
      </fill>
    </dxf>
    <dxf>
      <fill>
        <patternFill>
          <bgColor theme="3"/>
        </patternFill>
      </fill>
    </dxf>
    <dxf>
      <fill>
        <patternFill>
          <bgColor theme="3" tint="0.39994506668294322"/>
        </patternFill>
      </fill>
    </dxf>
    <dxf>
      <fill>
        <patternFill>
          <bgColor theme="3" tint="0.79998168889431442"/>
        </patternFill>
      </fill>
    </dxf>
    <dxf>
      <fill>
        <patternFill>
          <bgColor theme="3"/>
        </patternFill>
      </fill>
    </dxf>
    <dxf>
      <fill>
        <patternFill>
          <bgColor theme="3" tint="0.39994506668294322"/>
        </patternFill>
      </fill>
    </dxf>
    <dxf>
      <fill>
        <patternFill>
          <bgColor theme="3" tint="0.79998168889431442"/>
        </patternFill>
      </fill>
    </dxf>
    <dxf>
      <fill>
        <patternFill>
          <bgColor theme="3"/>
        </patternFill>
      </fill>
    </dxf>
    <dxf>
      <fill>
        <patternFill>
          <bgColor theme="3" tint="0.39994506668294322"/>
        </patternFill>
      </fill>
    </dxf>
    <dxf>
      <fill>
        <patternFill>
          <bgColor theme="3" tint="0.79998168889431442"/>
        </patternFill>
      </fill>
    </dxf>
    <dxf>
      <fill>
        <patternFill>
          <bgColor theme="3"/>
        </patternFill>
      </fill>
    </dxf>
    <dxf>
      <fill>
        <patternFill>
          <bgColor theme="3" tint="0.39994506668294322"/>
        </patternFill>
      </fill>
    </dxf>
    <dxf>
      <fill>
        <patternFill>
          <bgColor theme="3" tint="0.79998168889431442"/>
        </patternFill>
      </fill>
    </dxf>
    <dxf>
      <fill>
        <patternFill>
          <bgColor theme="3"/>
        </patternFill>
      </fill>
    </dxf>
    <dxf>
      <fill>
        <patternFill>
          <bgColor theme="3" tint="0.39994506668294322"/>
        </patternFill>
      </fill>
    </dxf>
    <dxf>
      <fill>
        <patternFill>
          <bgColor theme="3" tint="0.79998168889431442"/>
        </patternFill>
      </fill>
    </dxf>
    <dxf>
      <fill>
        <patternFill>
          <bgColor theme="3"/>
        </patternFill>
      </fill>
    </dxf>
    <dxf>
      <fill>
        <patternFill>
          <bgColor theme="3" tint="0.39994506668294322"/>
        </patternFill>
      </fill>
    </dxf>
    <dxf>
      <fill>
        <patternFill>
          <bgColor theme="3" tint="0.79998168889431442"/>
        </patternFill>
      </fill>
    </dxf>
    <dxf>
      <fill>
        <patternFill>
          <bgColor theme="3"/>
        </patternFill>
      </fill>
    </dxf>
    <dxf>
      <fill>
        <patternFill>
          <bgColor theme="3" tint="0.39994506668294322"/>
        </patternFill>
      </fill>
    </dxf>
    <dxf>
      <fill>
        <patternFill>
          <bgColor theme="3" tint="0.79998168889431442"/>
        </patternFill>
      </fill>
    </dxf>
    <dxf>
      <fill>
        <patternFill>
          <bgColor theme="3"/>
        </patternFill>
      </fill>
    </dxf>
    <dxf>
      <fill>
        <patternFill>
          <bgColor theme="3" tint="0.39994506668294322"/>
        </patternFill>
      </fill>
    </dxf>
    <dxf>
      <fill>
        <patternFill>
          <bgColor theme="3" tint="0.79998168889431442"/>
        </patternFill>
      </fill>
    </dxf>
    <dxf>
      <fill>
        <patternFill>
          <bgColor theme="3"/>
        </patternFill>
      </fill>
    </dxf>
    <dxf>
      <fill>
        <patternFill>
          <bgColor theme="3" tint="0.39994506668294322"/>
        </patternFill>
      </fill>
    </dxf>
    <dxf>
      <fill>
        <patternFill>
          <bgColor theme="3" tint="0.79998168889431442"/>
        </patternFill>
      </fill>
    </dxf>
    <dxf>
      <fill>
        <patternFill>
          <bgColor theme="3"/>
        </patternFill>
      </fill>
    </dxf>
    <dxf>
      <fill>
        <patternFill>
          <bgColor theme="3" tint="0.39994506668294322"/>
        </patternFill>
      </fill>
    </dxf>
    <dxf>
      <fill>
        <patternFill>
          <bgColor theme="3" tint="0.79998168889431442"/>
        </patternFill>
      </fill>
    </dxf>
    <dxf>
      <fill>
        <patternFill>
          <bgColor theme="3"/>
        </patternFill>
      </fill>
    </dxf>
    <dxf>
      <fill>
        <patternFill>
          <bgColor theme="3" tint="0.39994506668294322"/>
        </patternFill>
      </fill>
    </dxf>
    <dxf>
      <fill>
        <patternFill>
          <bgColor theme="3" tint="0.79998168889431442"/>
        </patternFill>
      </fill>
    </dxf>
    <dxf>
      <fill>
        <patternFill>
          <bgColor theme="3"/>
        </patternFill>
      </fill>
    </dxf>
    <dxf>
      <fill>
        <patternFill>
          <bgColor theme="3" tint="0.39994506668294322"/>
        </patternFill>
      </fill>
    </dxf>
    <dxf>
      <fill>
        <patternFill>
          <bgColor theme="3" tint="0.79998168889431442"/>
        </patternFill>
      </fill>
    </dxf>
    <dxf>
      <fill>
        <patternFill>
          <bgColor theme="3"/>
        </patternFill>
      </fill>
    </dxf>
    <dxf>
      <fill>
        <patternFill>
          <bgColor theme="3" tint="0.39994506668294322"/>
        </patternFill>
      </fill>
    </dxf>
    <dxf>
      <fill>
        <patternFill>
          <bgColor theme="3" tint="0.79998168889431442"/>
        </patternFill>
      </fill>
    </dxf>
    <dxf>
      <fill>
        <patternFill>
          <bgColor theme="3"/>
        </patternFill>
      </fill>
    </dxf>
    <dxf>
      <fill>
        <patternFill>
          <bgColor theme="3" tint="0.39994506668294322"/>
        </patternFill>
      </fill>
    </dxf>
    <dxf>
      <fill>
        <patternFill>
          <bgColor theme="3" tint="0.79998168889431442"/>
        </patternFill>
      </fill>
    </dxf>
    <dxf>
      <fill>
        <patternFill>
          <bgColor theme="3"/>
        </patternFill>
      </fill>
    </dxf>
    <dxf>
      <fill>
        <patternFill>
          <bgColor theme="3" tint="0.39994506668294322"/>
        </patternFill>
      </fill>
    </dxf>
    <dxf>
      <fill>
        <patternFill>
          <bgColor theme="3" tint="0.79998168889431442"/>
        </patternFill>
      </fill>
    </dxf>
    <dxf>
      <fill>
        <patternFill>
          <bgColor theme="3"/>
        </patternFill>
      </fill>
    </dxf>
    <dxf>
      <fill>
        <patternFill>
          <bgColor theme="3" tint="0.39994506668294322"/>
        </patternFill>
      </fill>
    </dxf>
    <dxf>
      <fill>
        <patternFill>
          <bgColor theme="3" tint="0.79998168889431442"/>
        </patternFill>
      </fill>
    </dxf>
    <dxf>
      <fill>
        <patternFill>
          <bgColor theme="3"/>
        </patternFill>
      </fill>
    </dxf>
    <dxf>
      <fill>
        <patternFill>
          <bgColor theme="3" tint="0.39994506668294322"/>
        </patternFill>
      </fill>
    </dxf>
    <dxf>
      <fill>
        <patternFill>
          <bgColor theme="3" tint="0.79998168889431442"/>
        </patternFill>
      </fill>
    </dxf>
    <dxf>
      <fill>
        <patternFill>
          <bgColor theme="3"/>
        </patternFill>
      </fill>
    </dxf>
    <dxf>
      <fill>
        <patternFill>
          <bgColor theme="3" tint="0.39994506668294322"/>
        </patternFill>
      </fill>
    </dxf>
    <dxf>
      <fill>
        <patternFill>
          <bgColor theme="3" tint="0.79998168889431442"/>
        </patternFill>
      </fill>
    </dxf>
    <dxf>
      <fill>
        <patternFill>
          <bgColor theme="3"/>
        </patternFill>
      </fill>
    </dxf>
    <dxf>
      <fill>
        <patternFill>
          <bgColor theme="3" tint="0.39994506668294322"/>
        </patternFill>
      </fill>
    </dxf>
    <dxf>
      <fill>
        <patternFill>
          <bgColor theme="3" tint="0.79998168889431442"/>
        </patternFill>
      </fill>
    </dxf>
    <dxf>
      <fill>
        <patternFill>
          <bgColor theme="3"/>
        </patternFill>
      </fill>
    </dxf>
    <dxf>
      <fill>
        <patternFill>
          <bgColor theme="3" tint="0.39994506668294322"/>
        </patternFill>
      </fill>
    </dxf>
    <dxf>
      <fill>
        <patternFill>
          <bgColor theme="3" tint="0.79998168889431442"/>
        </patternFill>
      </fill>
    </dxf>
    <dxf>
      <fill>
        <patternFill>
          <bgColor theme="3"/>
        </patternFill>
      </fill>
    </dxf>
    <dxf>
      <fill>
        <patternFill>
          <bgColor theme="3" tint="0.39994506668294322"/>
        </patternFill>
      </fill>
    </dxf>
    <dxf>
      <fill>
        <patternFill>
          <bgColor theme="3" tint="0.79998168889431442"/>
        </patternFill>
      </fill>
    </dxf>
    <dxf>
      <fill>
        <patternFill>
          <bgColor theme="3"/>
        </patternFill>
      </fill>
    </dxf>
    <dxf>
      <fill>
        <patternFill>
          <bgColor theme="3" tint="0.39994506668294322"/>
        </patternFill>
      </fill>
    </dxf>
    <dxf>
      <fill>
        <patternFill>
          <bgColor theme="3" tint="0.79998168889431442"/>
        </patternFill>
      </fill>
    </dxf>
    <dxf>
      <fill>
        <patternFill>
          <bgColor theme="3"/>
        </patternFill>
      </fill>
    </dxf>
    <dxf>
      <fill>
        <patternFill>
          <bgColor theme="3" tint="0.39994506668294322"/>
        </patternFill>
      </fill>
    </dxf>
    <dxf>
      <fill>
        <patternFill>
          <bgColor theme="3" tint="0.79998168889431442"/>
        </patternFill>
      </fill>
    </dxf>
    <dxf>
      <fill>
        <patternFill>
          <bgColor theme="3"/>
        </patternFill>
      </fill>
    </dxf>
    <dxf>
      <fill>
        <patternFill>
          <bgColor theme="3" tint="0.39994506668294322"/>
        </patternFill>
      </fill>
    </dxf>
    <dxf>
      <fill>
        <patternFill>
          <bgColor theme="3" tint="0.79998168889431442"/>
        </patternFill>
      </fill>
    </dxf>
    <dxf>
      <fill>
        <patternFill>
          <bgColor theme="3"/>
        </patternFill>
      </fill>
    </dxf>
    <dxf>
      <fill>
        <patternFill>
          <bgColor theme="3" tint="0.39994506668294322"/>
        </patternFill>
      </fill>
    </dxf>
    <dxf>
      <fill>
        <patternFill>
          <bgColor theme="3" tint="0.79998168889431442"/>
        </patternFill>
      </fill>
    </dxf>
    <dxf>
      <fill>
        <patternFill>
          <bgColor theme="3"/>
        </patternFill>
      </fill>
    </dxf>
    <dxf>
      <fill>
        <patternFill>
          <bgColor theme="3" tint="0.39994506668294322"/>
        </patternFill>
      </fill>
    </dxf>
    <dxf>
      <fill>
        <patternFill>
          <bgColor theme="3" tint="0.79998168889431442"/>
        </patternFill>
      </fill>
    </dxf>
    <dxf>
      <fill>
        <patternFill>
          <bgColor theme="3"/>
        </patternFill>
      </fill>
    </dxf>
    <dxf>
      <fill>
        <patternFill>
          <bgColor theme="3" tint="0.39994506668294322"/>
        </patternFill>
      </fill>
    </dxf>
    <dxf>
      <fill>
        <patternFill>
          <bgColor theme="3" tint="0.79998168889431442"/>
        </patternFill>
      </fill>
    </dxf>
    <dxf>
      <fill>
        <patternFill>
          <bgColor theme="3"/>
        </patternFill>
      </fill>
    </dxf>
    <dxf>
      <fill>
        <patternFill>
          <bgColor theme="3" tint="0.39994506668294322"/>
        </patternFill>
      </fill>
    </dxf>
    <dxf>
      <fill>
        <patternFill>
          <bgColor theme="3" tint="0.79998168889431442"/>
        </patternFill>
      </fill>
    </dxf>
    <dxf>
      <fill>
        <patternFill>
          <bgColor theme="3"/>
        </patternFill>
      </fill>
    </dxf>
    <dxf>
      <fill>
        <patternFill>
          <bgColor theme="3" tint="0.39994506668294322"/>
        </patternFill>
      </fill>
    </dxf>
    <dxf>
      <fill>
        <patternFill>
          <bgColor theme="3" tint="0.79998168889431442"/>
        </patternFill>
      </fill>
    </dxf>
    <dxf>
      <fill>
        <patternFill>
          <bgColor theme="3"/>
        </patternFill>
      </fill>
    </dxf>
    <dxf>
      <fill>
        <patternFill>
          <bgColor theme="3" tint="0.39994506668294322"/>
        </patternFill>
      </fill>
    </dxf>
    <dxf>
      <fill>
        <patternFill>
          <bgColor theme="3" tint="0.79998168889431442"/>
        </patternFill>
      </fill>
    </dxf>
    <dxf>
      <fill>
        <patternFill>
          <bgColor theme="3"/>
        </patternFill>
      </fill>
    </dxf>
    <dxf>
      <fill>
        <patternFill>
          <bgColor theme="3" tint="0.39994506668294322"/>
        </patternFill>
      </fill>
    </dxf>
    <dxf>
      <fill>
        <patternFill>
          <bgColor theme="3" tint="0.79998168889431442"/>
        </patternFill>
      </fill>
    </dxf>
    <dxf>
      <fill>
        <patternFill>
          <bgColor theme="3"/>
        </patternFill>
      </fill>
    </dxf>
    <dxf>
      <fill>
        <patternFill>
          <bgColor theme="3" tint="0.39994506668294322"/>
        </patternFill>
      </fill>
    </dxf>
    <dxf>
      <fill>
        <patternFill>
          <bgColor theme="3" tint="0.79998168889431442"/>
        </patternFill>
      </fill>
    </dxf>
    <dxf>
      <fill>
        <patternFill>
          <bgColor theme="3"/>
        </patternFill>
      </fill>
    </dxf>
    <dxf>
      <fill>
        <patternFill>
          <bgColor theme="3" tint="0.39994506668294322"/>
        </patternFill>
      </fill>
    </dxf>
    <dxf>
      <fill>
        <patternFill>
          <bgColor theme="3" tint="0.79998168889431442"/>
        </patternFill>
      </fill>
    </dxf>
    <dxf>
      <fill>
        <patternFill>
          <bgColor theme="3"/>
        </patternFill>
      </fill>
    </dxf>
    <dxf>
      <fill>
        <patternFill>
          <bgColor theme="3" tint="0.39994506668294322"/>
        </patternFill>
      </fill>
    </dxf>
    <dxf>
      <fill>
        <patternFill>
          <bgColor theme="3" tint="0.79998168889431442"/>
        </patternFill>
      </fill>
    </dxf>
    <dxf>
      <fill>
        <patternFill>
          <bgColor theme="3"/>
        </patternFill>
      </fill>
    </dxf>
    <dxf>
      <fill>
        <patternFill>
          <bgColor theme="3" tint="0.39994506668294322"/>
        </patternFill>
      </fill>
    </dxf>
    <dxf>
      <fill>
        <patternFill>
          <bgColor theme="3" tint="0.79998168889431442"/>
        </patternFill>
      </fill>
    </dxf>
    <dxf>
      <fill>
        <patternFill>
          <bgColor theme="3"/>
        </patternFill>
      </fill>
    </dxf>
    <dxf>
      <fill>
        <patternFill>
          <bgColor theme="3" tint="0.39994506668294322"/>
        </patternFill>
      </fill>
    </dxf>
    <dxf>
      <fill>
        <patternFill>
          <bgColor theme="3" tint="0.79998168889431442"/>
        </patternFill>
      </fill>
    </dxf>
    <dxf>
      <fill>
        <patternFill>
          <bgColor theme="3"/>
        </patternFill>
      </fill>
    </dxf>
    <dxf>
      <fill>
        <patternFill>
          <bgColor theme="3" tint="0.39994506668294322"/>
        </patternFill>
      </fill>
    </dxf>
    <dxf>
      <fill>
        <patternFill>
          <bgColor theme="3" tint="0.79998168889431442"/>
        </patternFill>
      </fill>
    </dxf>
    <dxf>
      <fill>
        <patternFill>
          <bgColor theme="3"/>
        </patternFill>
      </fill>
    </dxf>
    <dxf>
      <fill>
        <patternFill>
          <bgColor theme="3" tint="0.39994506668294322"/>
        </patternFill>
      </fill>
    </dxf>
    <dxf>
      <fill>
        <patternFill>
          <bgColor theme="3" tint="0.79998168889431442"/>
        </patternFill>
      </fill>
    </dxf>
    <dxf>
      <fill>
        <patternFill>
          <bgColor theme="3"/>
        </patternFill>
      </fill>
    </dxf>
    <dxf>
      <fill>
        <patternFill>
          <bgColor theme="3" tint="0.39994506668294322"/>
        </patternFill>
      </fill>
    </dxf>
    <dxf>
      <fill>
        <patternFill>
          <bgColor theme="3" tint="0.79998168889431442"/>
        </patternFill>
      </fill>
    </dxf>
    <dxf>
      <fill>
        <patternFill>
          <bgColor theme="3"/>
        </patternFill>
      </fill>
    </dxf>
    <dxf>
      <fill>
        <patternFill>
          <bgColor theme="3" tint="0.39994506668294322"/>
        </patternFill>
      </fill>
    </dxf>
    <dxf>
      <fill>
        <patternFill>
          <bgColor theme="3" tint="0.79998168889431442"/>
        </patternFill>
      </fill>
    </dxf>
    <dxf>
      <fill>
        <patternFill>
          <bgColor theme="3"/>
        </patternFill>
      </fill>
    </dxf>
    <dxf>
      <fill>
        <patternFill>
          <bgColor theme="3" tint="0.39994506668294322"/>
        </patternFill>
      </fill>
    </dxf>
    <dxf>
      <fill>
        <patternFill>
          <bgColor theme="3" tint="0.79998168889431442"/>
        </patternFill>
      </fill>
    </dxf>
    <dxf>
      <fill>
        <patternFill>
          <bgColor theme="3"/>
        </patternFill>
      </fill>
    </dxf>
    <dxf>
      <fill>
        <patternFill>
          <bgColor theme="3" tint="0.39994506668294322"/>
        </patternFill>
      </fill>
    </dxf>
    <dxf>
      <fill>
        <patternFill>
          <bgColor theme="3" tint="0.79998168889431442"/>
        </patternFill>
      </fill>
    </dxf>
    <dxf>
      <fill>
        <patternFill>
          <bgColor theme="3"/>
        </patternFill>
      </fill>
    </dxf>
    <dxf>
      <fill>
        <patternFill>
          <bgColor theme="3" tint="0.39994506668294322"/>
        </patternFill>
      </fill>
    </dxf>
    <dxf>
      <fill>
        <patternFill>
          <bgColor theme="3" tint="0.79998168889431442"/>
        </patternFill>
      </fill>
    </dxf>
    <dxf>
      <fill>
        <patternFill>
          <bgColor theme="3"/>
        </patternFill>
      </fill>
    </dxf>
    <dxf>
      <fill>
        <patternFill>
          <bgColor theme="3" tint="0.39994506668294322"/>
        </patternFill>
      </fill>
    </dxf>
    <dxf>
      <fill>
        <patternFill>
          <bgColor theme="3" tint="0.79998168889431442"/>
        </patternFill>
      </fill>
    </dxf>
    <dxf>
      <fill>
        <patternFill>
          <bgColor theme="3"/>
        </patternFill>
      </fill>
    </dxf>
    <dxf>
      <fill>
        <patternFill>
          <bgColor theme="3" tint="0.39994506668294322"/>
        </patternFill>
      </fill>
    </dxf>
    <dxf>
      <fill>
        <patternFill>
          <bgColor theme="3" tint="0.79998168889431442"/>
        </patternFill>
      </fill>
    </dxf>
    <dxf>
      <fill>
        <patternFill>
          <bgColor theme="3"/>
        </patternFill>
      </fill>
    </dxf>
    <dxf>
      <fill>
        <patternFill>
          <bgColor theme="3" tint="0.39994506668294322"/>
        </patternFill>
      </fill>
    </dxf>
    <dxf>
      <fill>
        <patternFill>
          <bgColor theme="3" tint="0.79998168889431442"/>
        </patternFill>
      </fill>
    </dxf>
    <dxf>
      <fill>
        <patternFill>
          <bgColor theme="3"/>
        </patternFill>
      </fill>
    </dxf>
    <dxf>
      <fill>
        <patternFill>
          <bgColor theme="3" tint="0.39994506668294322"/>
        </patternFill>
      </fill>
    </dxf>
    <dxf>
      <fill>
        <patternFill>
          <bgColor theme="3" tint="0.79998168889431442"/>
        </patternFill>
      </fill>
    </dxf>
    <dxf>
      <fill>
        <patternFill>
          <bgColor theme="3"/>
        </patternFill>
      </fill>
    </dxf>
    <dxf>
      <fill>
        <patternFill>
          <bgColor theme="3" tint="0.39994506668294322"/>
        </patternFill>
      </fill>
    </dxf>
    <dxf>
      <fill>
        <patternFill>
          <bgColor theme="3" tint="0.79998168889431442"/>
        </patternFill>
      </fill>
    </dxf>
    <dxf>
      <fill>
        <patternFill>
          <bgColor theme="3"/>
        </patternFill>
      </fill>
    </dxf>
    <dxf>
      <fill>
        <patternFill>
          <bgColor theme="3" tint="0.39994506668294322"/>
        </patternFill>
      </fill>
    </dxf>
    <dxf>
      <fill>
        <patternFill>
          <bgColor theme="3" tint="0.79998168889431442"/>
        </patternFill>
      </fill>
    </dxf>
    <dxf>
      <fill>
        <patternFill>
          <bgColor theme="3"/>
        </patternFill>
      </fill>
    </dxf>
    <dxf>
      <fill>
        <patternFill>
          <bgColor theme="3" tint="0.39994506668294322"/>
        </patternFill>
      </fill>
    </dxf>
    <dxf>
      <fill>
        <patternFill>
          <bgColor theme="3" tint="0.79998168889431442"/>
        </patternFill>
      </fill>
    </dxf>
    <dxf>
      <fill>
        <patternFill>
          <bgColor theme="3"/>
        </patternFill>
      </fill>
    </dxf>
    <dxf>
      <fill>
        <patternFill>
          <bgColor theme="3" tint="0.39994506668294322"/>
        </patternFill>
      </fill>
    </dxf>
    <dxf>
      <fill>
        <patternFill>
          <bgColor theme="3" tint="0.79998168889431442"/>
        </patternFill>
      </fill>
    </dxf>
    <dxf>
      <fill>
        <patternFill>
          <bgColor theme="3"/>
        </patternFill>
      </fill>
    </dxf>
    <dxf>
      <fill>
        <patternFill>
          <bgColor theme="3" tint="0.39994506668294322"/>
        </patternFill>
      </fill>
    </dxf>
    <dxf>
      <fill>
        <patternFill>
          <bgColor theme="3" tint="0.79998168889431442"/>
        </patternFill>
      </fill>
    </dxf>
    <dxf>
      <fill>
        <patternFill>
          <bgColor theme="3"/>
        </patternFill>
      </fill>
    </dxf>
    <dxf>
      <fill>
        <patternFill>
          <bgColor theme="3" tint="0.39994506668294322"/>
        </patternFill>
      </fill>
    </dxf>
    <dxf>
      <fill>
        <patternFill>
          <bgColor theme="3" tint="0.79998168889431442"/>
        </patternFill>
      </fill>
    </dxf>
    <dxf>
      <fill>
        <patternFill>
          <bgColor theme="3"/>
        </patternFill>
      </fill>
    </dxf>
    <dxf>
      <fill>
        <patternFill>
          <bgColor theme="3" tint="0.39994506668294322"/>
        </patternFill>
      </fill>
    </dxf>
    <dxf>
      <fill>
        <patternFill>
          <bgColor theme="3" tint="0.79998168889431442"/>
        </patternFill>
      </fill>
    </dxf>
    <dxf>
      <fill>
        <patternFill>
          <bgColor theme="3"/>
        </patternFill>
      </fill>
    </dxf>
    <dxf>
      <fill>
        <patternFill>
          <bgColor theme="3" tint="0.39994506668294322"/>
        </patternFill>
      </fill>
    </dxf>
    <dxf>
      <fill>
        <patternFill>
          <bgColor theme="3" tint="0.79998168889431442"/>
        </patternFill>
      </fill>
    </dxf>
    <dxf>
      <fill>
        <patternFill>
          <bgColor theme="3"/>
        </patternFill>
      </fill>
    </dxf>
    <dxf>
      <fill>
        <patternFill>
          <bgColor theme="3" tint="0.39994506668294322"/>
        </patternFill>
      </fill>
    </dxf>
    <dxf>
      <fill>
        <patternFill>
          <bgColor theme="3" tint="0.79998168889431442"/>
        </patternFill>
      </fill>
    </dxf>
    <dxf>
      <fill>
        <patternFill>
          <bgColor theme="3"/>
        </patternFill>
      </fill>
    </dxf>
    <dxf>
      <fill>
        <patternFill>
          <bgColor theme="3" tint="0.39994506668294322"/>
        </patternFill>
      </fill>
    </dxf>
    <dxf>
      <fill>
        <patternFill>
          <bgColor theme="3" tint="0.79998168889431442"/>
        </patternFill>
      </fill>
    </dxf>
    <dxf>
      <fill>
        <patternFill>
          <bgColor theme="3"/>
        </patternFill>
      </fill>
    </dxf>
    <dxf>
      <fill>
        <patternFill>
          <bgColor theme="3" tint="0.39994506668294322"/>
        </patternFill>
      </fill>
    </dxf>
    <dxf>
      <fill>
        <patternFill>
          <bgColor theme="3" tint="0.79998168889431442"/>
        </patternFill>
      </fill>
    </dxf>
    <dxf>
      <fill>
        <patternFill>
          <bgColor theme="3"/>
        </patternFill>
      </fill>
    </dxf>
    <dxf>
      <fill>
        <patternFill>
          <bgColor theme="3" tint="0.39994506668294322"/>
        </patternFill>
      </fill>
    </dxf>
    <dxf>
      <fill>
        <patternFill>
          <bgColor theme="3" tint="0.79998168889431442"/>
        </patternFill>
      </fill>
    </dxf>
    <dxf>
      <fill>
        <patternFill>
          <bgColor theme="3"/>
        </patternFill>
      </fill>
    </dxf>
    <dxf>
      <fill>
        <patternFill>
          <bgColor theme="3" tint="0.39994506668294322"/>
        </patternFill>
      </fill>
    </dxf>
    <dxf>
      <fill>
        <patternFill>
          <bgColor theme="3" tint="0.79998168889431442"/>
        </patternFill>
      </fill>
    </dxf>
    <dxf>
      <fill>
        <patternFill>
          <bgColor theme="3"/>
        </patternFill>
      </fill>
    </dxf>
    <dxf>
      <fill>
        <patternFill>
          <bgColor theme="3" tint="0.39994506668294322"/>
        </patternFill>
      </fill>
    </dxf>
    <dxf>
      <fill>
        <patternFill>
          <bgColor theme="3" tint="0.79998168889431442"/>
        </patternFill>
      </fill>
    </dxf>
    <dxf>
      <fill>
        <patternFill>
          <bgColor theme="3"/>
        </patternFill>
      </fill>
    </dxf>
    <dxf>
      <fill>
        <patternFill>
          <bgColor theme="3" tint="0.39994506668294322"/>
        </patternFill>
      </fill>
    </dxf>
    <dxf>
      <fill>
        <patternFill>
          <bgColor theme="3" tint="0.79998168889431442"/>
        </patternFill>
      </fill>
    </dxf>
    <dxf>
      <fill>
        <patternFill>
          <bgColor theme="3"/>
        </patternFill>
      </fill>
    </dxf>
    <dxf>
      <fill>
        <patternFill>
          <bgColor theme="3" tint="0.39994506668294322"/>
        </patternFill>
      </fill>
    </dxf>
    <dxf>
      <fill>
        <patternFill>
          <bgColor theme="3" tint="0.79998168889431442"/>
        </patternFill>
      </fill>
    </dxf>
    <dxf>
      <fill>
        <patternFill>
          <bgColor theme="3"/>
        </patternFill>
      </fill>
    </dxf>
    <dxf>
      <fill>
        <patternFill>
          <bgColor theme="3" tint="0.39994506668294322"/>
        </patternFill>
      </fill>
    </dxf>
    <dxf>
      <fill>
        <patternFill>
          <bgColor theme="3" tint="0.79998168889431442"/>
        </patternFill>
      </fill>
    </dxf>
    <dxf>
      <fill>
        <patternFill>
          <bgColor theme="3"/>
        </patternFill>
      </fill>
    </dxf>
    <dxf>
      <fill>
        <patternFill>
          <bgColor theme="3" tint="0.39994506668294322"/>
        </patternFill>
      </fill>
    </dxf>
    <dxf>
      <fill>
        <patternFill>
          <bgColor theme="3" tint="0.79998168889431442"/>
        </patternFill>
      </fill>
    </dxf>
    <dxf>
      <fill>
        <patternFill>
          <bgColor theme="3"/>
        </patternFill>
      </fill>
    </dxf>
    <dxf>
      <fill>
        <patternFill>
          <bgColor theme="3" tint="0.39994506668294322"/>
        </patternFill>
      </fill>
    </dxf>
    <dxf>
      <fill>
        <patternFill>
          <bgColor theme="3" tint="0.79998168889431442"/>
        </patternFill>
      </fill>
    </dxf>
    <dxf>
      <fill>
        <patternFill>
          <bgColor theme="3"/>
        </patternFill>
      </fill>
    </dxf>
    <dxf>
      <fill>
        <patternFill>
          <bgColor theme="3" tint="0.39994506668294322"/>
        </patternFill>
      </fill>
    </dxf>
    <dxf>
      <fill>
        <patternFill>
          <bgColor theme="3" tint="0.79998168889431442"/>
        </patternFill>
      </fill>
    </dxf>
    <dxf>
      <fill>
        <patternFill>
          <bgColor theme="3"/>
        </patternFill>
      </fill>
    </dxf>
    <dxf>
      <fill>
        <patternFill>
          <bgColor theme="3" tint="0.39994506668294322"/>
        </patternFill>
      </fill>
    </dxf>
    <dxf>
      <fill>
        <patternFill>
          <bgColor theme="3" tint="0.79998168889431442"/>
        </patternFill>
      </fill>
    </dxf>
    <dxf>
      <fill>
        <patternFill>
          <bgColor theme="3"/>
        </patternFill>
      </fill>
    </dxf>
    <dxf>
      <fill>
        <patternFill>
          <bgColor theme="3" tint="0.39994506668294322"/>
        </patternFill>
      </fill>
    </dxf>
    <dxf>
      <fill>
        <patternFill>
          <bgColor theme="3" tint="0.79998168889431442"/>
        </patternFill>
      </fill>
    </dxf>
    <dxf>
      <fill>
        <patternFill>
          <bgColor theme="3"/>
        </patternFill>
      </fill>
    </dxf>
    <dxf>
      <fill>
        <patternFill>
          <bgColor theme="3" tint="0.39994506668294322"/>
        </patternFill>
      </fill>
    </dxf>
    <dxf>
      <fill>
        <patternFill>
          <bgColor theme="3" tint="0.79998168889431442"/>
        </patternFill>
      </fill>
    </dxf>
    <dxf>
      <fill>
        <patternFill>
          <bgColor theme="3"/>
        </patternFill>
      </fill>
    </dxf>
    <dxf>
      <fill>
        <patternFill>
          <bgColor theme="3" tint="0.39994506668294322"/>
        </patternFill>
      </fill>
    </dxf>
    <dxf>
      <fill>
        <patternFill>
          <bgColor theme="3" tint="0.79998168889431442"/>
        </patternFill>
      </fill>
    </dxf>
    <dxf>
      <fill>
        <patternFill>
          <bgColor theme="3"/>
        </patternFill>
      </fill>
    </dxf>
    <dxf>
      <fill>
        <patternFill>
          <bgColor theme="3" tint="0.39994506668294322"/>
        </patternFill>
      </fill>
    </dxf>
    <dxf>
      <fill>
        <patternFill>
          <bgColor theme="3" tint="0.79998168889431442"/>
        </patternFill>
      </fill>
    </dxf>
    <dxf>
      <fill>
        <patternFill>
          <bgColor theme="3"/>
        </patternFill>
      </fill>
    </dxf>
    <dxf>
      <fill>
        <patternFill>
          <bgColor theme="3" tint="0.39994506668294322"/>
        </patternFill>
      </fill>
    </dxf>
    <dxf>
      <fill>
        <patternFill>
          <bgColor theme="3" tint="0.79998168889431442"/>
        </patternFill>
      </fill>
    </dxf>
    <dxf>
      <fill>
        <patternFill>
          <bgColor theme="3"/>
        </patternFill>
      </fill>
    </dxf>
    <dxf>
      <fill>
        <patternFill>
          <bgColor theme="3" tint="0.39994506668294322"/>
        </patternFill>
      </fill>
    </dxf>
    <dxf>
      <fill>
        <patternFill>
          <bgColor theme="3" tint="0.79998168889431442"/>
        </patternFill>
      </fill>
    </dxf>
    <dxf>
      <fill>
        <patternFill>
          <bgColor theme="3"/>
        </patternFill>
      </fill>
    </dxf>
    <dxf>
      <fill>
        <patternFill>
          <bgColor theme="3" tint="0.39994506668294322"/>
        </patternFill>
      </fill>
    </dxf>
    <dxf>
      <fill>
        <patternFill>
          <bgColor theme="3" tint="0.79998168889431442"/>
        </patternFill>
      </fill>
    </dxf>
    <dxf>
      <fill>
        <patternFill>
          <bgColor theme="3"/>
        </patternFill>
      </fill>
    </dxf>
    <dxf>
      <fill>
        <patternFill>
          <bgColor theme="3" tint="0.39994506668294322"/>
        </patternFill>
      </fill>
    </dxf>
    <dxf>
      <fill>
        <patternFill>
          <bgColor theme="3" tint="0.79998168889431442"/>
        </patternFill>
      </fill>
    </dxf>
    <dxf>
      <fill>
        <patternFill>
          <bgColor theme="3"/>
        </patternFill>
      </fill>
    </dxf>
    <dxf>
      <fill>
        <patternFill>
          <bgColor theme="3" tint="0.39994506668294322"/>
        </patternFill>
      </fill>
    </dxf>
    <dxf>
      <fill>
        <patternFill>
          <bgColor theme="3" tint="0.79998168889431442"/>
        </patternFill>
      </fill>
    </dxf>
    <dxf>
      <fill>
        <patternFill>
          <bgColor theme="3"/>
        </patternFill>
      </fill>
    </dxf>
    <dxf>
      <fill>
        <patternFill>
          <bgColor theme="3" tint="0.39994506668294322"/>
        </patternFill>
      </fill>
    </dxf>
    <dxf>
      <fill>
        <patternFill>
          <bgColor theme="3" tint="0.79998168889431442"/>
        </patternFill>
      </fill>
    </dxf>
    <dxf>
      <fill>
        <patternFill>
          <bgColor theme="3"/>
        </patternFill>
      </fill>
    </dxf>
    <dxf>
      <fill>
        <patternFill>
          <bgColor theme="3" tint="0.39994506668294322"/>
        </patternFill>
      </fill>
    </dxf>
    <dxf>
      <fill>
        <patternFill>
          <bgColor theme="3" tint="0.79998168889431442"/>
        </patternFill>
      </fill>
    </dxf>
    <dxf>
      <fill>
        <patternFill>
          <bgColor theme="3"/>
        </patternFill>
      </fill>
    </dxf>
    <dxf>
      <fill>
        <patternFill>
          <bgColor theme="3" tint="0.39994506668294322"/>
        </patternFill>
      </fill>
    </dxf>
    <dxf>
      <fill>
        <patternFill>
          <bgColor theme="3" tint="0.79998168889431442"/>
        </patternFill>
      </fill>
    </dxf>
    <dxf>
      <fill>
        <patternFill>
          <bgColor theme="3"/>
        </patternFill>
      </fill>
    </dxf>
    <dxf>
      <fill>
        <patternFill>
          <bgColor theme="3" tint="0.39994506668294322"/>
        </patternFill>
      </fill>
    </dxf>
    <dxf>
      <fill>
        <patternFill>
          <bgColor theme="3" tint="0.79998168889431442"/>
        </patternFill>
      </fill>
    </dxf>
    <dxf>
      <fill>
        <patternFill>
          <bgColor theme="3"/>
        </patternFill>
      </fill>
    </dxf>
    <dxf>
      <fill>
        <patternFill>
          <bgColor theme="3" tint="0.39994506668294322"/>
        </patternFill>
      </fill>
    </dxf>
    <dxf>
      <fill>
        <patternFill>
          <bgColor theme="3" tint="0.79998168889431442"/>
        </patternFill>
      </fill>
    </dxf>
    <dxf>
      <fill>
        <patternFill>
          <bgColor theme="3"/>
        </patternFill>
      </fill>
    </dxf>
    <dxf>
      <fill>
        <patternFill>
          <bgColor theme="3" tint="0.39994506668294322"/>
        </patternFill>
      </fill>
    </dxf>
    <dxf>
      <fill>
        <patternFill>
          <bgColor theme="3" tint="0.79998168889431442"/>
        </patternFill>
      </fill>
    </dxf>
    <dxf>
      <fill>
        <patternFill>
          <bgColor theme="3"/>
        </patternFill>
      </fill>
    </dxf>
    <dxf>
      <fill>
        <patternFill>
          <bgColor theme="3" tint="0.39994506668294322"/>
        </patternFill>
      </fill>
    </dxf>
    <dxf>
      <fill>
        <patternFill>
          <bgColor theme="3" tint="0.79998168889431442"/>
        </patternFill>
      </fill>
    </dxf>
    <dxf>
      <fill>
        <patternFill>
          <bgColor theme="3"/>
        </patternFill>
      </fill>
    </dxf>
    <dxf>
      <fill>
        <patternFill>
          <bgColor theme="3" tint="0.39994506668294322"/>
        </patternFill>
      </fill>
    </dxf>
    <dxf>
      <fill>
        <patternFill>
          <bgColor theme="3" tint="0.79998168889431442"/>
        </patternFill>
      </fill>
    </dxf>
    <dxf>
      <fill>
        <patternFill>
          <bgColor theme="3"/>
        </patternFill>
      </fill>
    </dxf>
    <dxf>
      <fill>
        <patternFill>
          <bgColor theme="3" tint="0.39994506668294322"/>
        </patternFill>
      </fill>
    </dxf>
    <dxf>
      <fill>
        <patternFill>
          <bgColor theme="3" tint="0.79998168889431442"/>
        </patternFill>
      </fill>
    </dxf>
    <dxf>
      <fill>
        <patternFill>
          <bgColor theme="3"/>
        </patternFill>
      </fill>
    </dxf>
    <dxf>
      <fill>
        <patternFill>
          <bgColor theme="3" tint="0.39994506668294322"/>
        </patternFill>
      </fill>
    </dxf>
    <dxf>
      <fill>
        <patternFill>
          <bgColor theme="3" tint="0.79998168889431442"/>
        </patternFill>
      </fill>
    </dxf>
    <dxf>
      <fill>
        <patternFill>
          <bgColor theme="3"/>
        </patternFill>
      </fill>
    </dxf>
    <dxf>
      <fill>
        <patternFill>
          <bgColor theme="3" tint="0.39994506668294322"/>
        </patternFill>
      </fill>
    </dxf>
    <dxf>
      <fill>
        <patternFill>
          <bgColor theme="3" tint="0.79998168889431442"/>
        </patternFill>
      </fill>
    </dxf>
    <dxf>
      <fill>
        <patternFill>
          <bgColor theme="3"/>
        </patternFill>
      </fill>
    </dxf>
    <dxf>
      <fill>
        <patternFill>
          <bgColor theme="3" tint="0.39994506668294322"/>
        </patternFill>
      </fill>
    </dxf>
    <dxf>
      <fill>
        <patternFill>
          <bgColor theme="3" tint="0.79998168889431442"/>
        </patternFill>
      </fill>
    </dxf>
    <dxf>
      <fill>
        <patternFill>
          <bgColor theme="3"/>
        </patternFill>
      </fill>
    </dxf>
    <dxf>
      <fill>
        <patternFill>
          <bgColor theme="3" tint="0.39994506668294322"/>
        </patternFill>
      </fill>
    </dxf>
    <dxf>
      <fill>
        <patternFill>
          <bgColor theme="3" tint="0.79998168889431442"/>
        </patternFill>
      </fill>
    </dxf>
    <dxf>
      <fill>
        <patternFill>
          <bgColor theme="3"/>
        </patternFill>
      </fill>
    </dxf>
    <dxf>
      <fill>
        <patternFill>
          <bgColor theme="3" tint="0.39994506668294322"/>
        </patternFill>
      </fill>
    </dxf>
    <dxf>
      <fill>
        <patternFill>
          <bgColor theme="3" tint="0.79998168889431442"/>
        </patternFill>
      </fill>
    </dxf>
    <dxf>
      <fill>
        <patternFill>
          <bgColor theme="3"/>
        </patternFill>
      </fill>
    </dxf>
    <dxf>
      <fill>
        <patternFill>
          <bgColor theme="3" tint="0.39994506668294322"/>
        </patternFill>
      </fill>
    </dxf>
    <dxf>
      <fill>
        <patternFill>
          <bgColor theme="3" tint="0.79998168889431442"/>
        </patternFill>
      </fill>
    </dxf>
    <dxf>
      <fill>
        <patternFill>
          <bgColor theme="3"/>
        </patternFill>
      </fill>
    </dxf>
    <dxf>
      <fill>
        <patternFill>
          <bgColor theme="3" tint="0.39994506668294322"/>
        </patternFill>
      </fill>
    </dxf>
    <dxf>
      <fill>
        <patternFill>
          <bgColor theme="3" tint="0.79998168889431442"/>
        </patternFill>
      </fill>
    </dxf>
    <dxf>
      <fill>
        <patternFill>
          <bgColor theme="3"/>
        </patternFill>
      </fill>
    </dxf>
    <dxf>
      <fill>
        <patternFill>
          <bgColor theme="3" tint="0.39994506668294322"/>
        </patternFill>
      </fill>
    </dxf>
    <dxf>
      <fill>
        <patternFill>
          <bgColor theme="3" tint="0.79998168889431442"/>
        </patternFill>
      </fill>
    </dxf>
    <dxf>
      <fill>
        <patternFill>
          <bgColor theme="3"/>
        </patternFill>
      </fill>
    </dxf>
    <dxf>
      <fill>
        <patternFill>
          <bgColor theme="3" tint="0.39994506668294322"/>
        </patternFill>
      </fill>
    </dxf>
    <dxf>
      <fill>
        <patternFill>
          <bgColor theme="3" tint="0.79998168889431442"/>
        </patternFill>
      </fill>
    </dxf>
    <dxf>
      <fill>
        <patternFill>
          <bgColor theme="3"/>
        </patternFill>
      </fill>
    </dxf>
    <dxf>
      <fill>
        <patternFill>
          <bgColor theme="3" tint="0.39994506668294322"/>
        </patternFill>
      </fill>
    </dxf>
    <dxf>
      <fill>
        <patternFill>
          <bgColor theme="3" tint="0.79998168889431442"/>
        </patternFill>
      </fill>
    </dxf>
    <dxf>
      <fill>
        <patternFill>
          <bgColor theme="3"/>
        </patternFill>
      </fill>
    </dxf>
    <dxf>
      <fill>
        <patternFill>
          <bgColor theme="3" tint="0.39994506668294322"/>
        </patternFill>
      </fill>
    </dxf>
    <dxf>
      <fill>
        <patternFill>
          <bgColor theme="3" tint="0.79998168889431442"/>
        </patternFill>
      </fill>
    </dxf>
    <dxf>
      <fill>
        <patternFill>
          <bgColor theme="3"/>
        </patternFill>
      </fill>
    </dxf>
    <dxf>
      <fill>
        <patternFill>
          <bgColor theme="3" tint="0.39994506668294322"/>
        </patternFill>
      </fill>
    </dxf>
    <dxf>
      <fill>
        <patternFill>
          <bgColor theme="3" tint="0.79998168889431442"/>
        </patternFill>
      </fill>
    </dxf>
    <dxf>
      <fill>
        <patternFill>
          <bgColor theme="3"/>
        </patternFill>
      </fill>
    </dxf>
    <dxf>
      <fill>
        <patternFill>
          <bgColor theme="3" tint="0.39994506668294322"/>
        </patternFill>
      </fill>
    </dxf>
    <dxf>
      <fill>
        <patternFill>
          <bgColor theme="3" tint="0.79998168889431442"/>
        </patternFill>
      </fill>
    </dxf>
    <dxf>
      <fill>
        <patternFill>
          <bgColor theme="3"/>
        </patternFill>
      </fill>
    </dxf>
    <dxf>
      <fill>
        <patternFill>
          <bgColor theme="3" tint="0.39994506668294322"/>
        </patternFill>
      </fill>
    </dxf>
    <dxf>
      <fill>
        <patternFill>
          <bgColor theme="3" tint="0.79998168889431442"/>
        </patternFill>
      </fill>
    </dxf>
    <dxf>
      <fill>
        <patternFill>
          <bgColor theme="3"/>
        </patternFill>
      </fill>
    </dxf>
    <dxf>
      <fill>
        <patternFill>
          <bgColor theme="3" tint="0.39994506668294322"/>
        </patternFill>
      </fill>
    </dxf>
    <dxf>
      <fill>
        <patternFill>
          <bgColor theme="3" tint="0.79998168889431442"/>
        </patternFill>
      </fill>
    </dxf>
    <dxf>
      <fill>
        <patternFill>
          <bgColor theme="3"/>
        </patternFill>
      </fill>
    </dxf>
    <dxf>
      <fill>
        <patternFill>
          <bgColor theme="3" tint="0.39994506668294322"/>
        </patternFill>
      </fill>
    </dxf>
    <dxf>
      <fill>
        <patternFill>
          <bgColor theme="3" tint="0.79998168889431442"/>
        </patternFill>
      </fill>
    </dxf>
    <dxf>
      <fill>
        <patternFill>
          <bgColor theme="3"/>
        </patternFill>
      </fill>
    </dxf>
    <dxf>
      <fill>
        <patternFill>
          <bgColor theme="3" tint="0.39994506668294322"/>
        </patternFill>
      </fill>
    </dxf>
    <dxf>
      <fill>
        <patternFill>
          <bgColor theme="3" tint="0.79998168889431442"/>
        </patternFill>
      </fill>
    </dxf>
    <dxf>
      <fill>
        <patternFill>
          <bgColor theme="3"/>
        </patternFill>
      </fill>
    </dxf>
    <dxf>
      <fill>
        <patternFill>
          <bgColor theme="3" tint="0.39994506668294322"/>
        </patternFill>
      </fill>
    </dxf>
    <dxf>
      <fill>
        <patternFill>
          <bgColor theme="3" tint="0.79998168889431442"/>
        </patternFill>
      </fill>
    </dxf>
    <dxf>
      <fill>
        <patternFill>
          <bgColor theme="3"/>
        </patternFill>
      </fill>
    </dxf>
    <dxf>
      <fill>
        <patternFill>
          <bgColor theme="3" tint="0.39994506668294322"/>
        </patternFill>
      </fill>
    </dxf>
    <dxf>
      <fill>
        <patternFill>
          <bgColor theme="3" tint="0.79998168889431442"/>
        </patternFill>
      </fill>
    </dxf>
    <dxf>
      <fill>
        <patternFill>
          <bgColor theme="3"/>
        </patternFill>
      </fill>
    </dxf>
    <dxf>
      <fill>
        <patternFill>
          <bgColor theme="3" tint="0.39994506668294322"/>
        </patternFill>
      </fill>
    </dxf>
    <dxf>
      <fill>
        <patternFill>
          <bgColor theme="3" tint="0.79998168889431442"/>
        </patternFill>
      </fill>
    </dxf>
    <dxf>
      <fill>
        <patternFill>
          <bgColor theme="3"/>
        </patternFill>
      </fill>
    </dxf>
    <dxf>
      <fill>
        <patternFill>
          <bgColor theme="3" tint="0.39994506668294322"/>
        </patternFill>
      </fill>
    </dxf>
    <dxf>
      <fill>
        <patternFill>
          <bgColor theme="3" tint="0.79998168889431442"/>
        </patternFill>
      </fill>
    </dxf>
    <dxf>
      <fill>
        <patternFill>
          <bgColor theme="3"/>
        </patternFill>
      </fill>
    </dxf>
    <dxf>
      <fill>
        <patternFill>
          <bgColor theme="3" tint="0.39994506668294322"/>
        </patternFill>
      </fill>
    </dxf>
    <dxf>
      <fill>
        <patternFill>
          <bgColor theme="3" tint="0.79998168889431442"/>
        </patternFill>
      </fill>
    </dxf>
    <dxf>
      <fill>
        <patternFill>
          <bgColor theme="3"/>
        </patternFill>
      </fill>
    </dxf>
    <dxf>
      <fill>
        <patternFill>
          <bgColor theme="3" tint="0.39994506668294322"/>
        </patternFill>
      </fill>
    </dxf>
    <dxf>
      <fill>
        <patternFill>
          <bgColor theme="3" tint="0.79998168889431442"/>
        </patternFill>
      </fill>
    </dxf>
    <dxf>
      <fill>
        <patternFill>
          <bgColor theme="3"/>
        </patternFill>
      </fill>
    </dxf>
    <dxf>
      <fill>
        <patternFill>
          <bgColor theme="3" tint="0.39994506668294322"/>
        </patternFill>
      </fill>
    </dxf>
    <dxf>
      <fill>
        <patternFill>
          <bgColor theme="3" tint="0.79998168889431442"/>
        </patternFill>
      </fill>
    </dxf>
    <dxf>
      <fill>
        <patternFill>
          <bgColor theme="3"/>
        </patternFill>
      </fill>
    </dxf>
    <dxf>
      <fill>
        <patternFill>
          <bgColor theme="3" tint="0.39994506668294322"/>
        </patternFill>
      </fill>
    </dxf>
    <dxf>
      <fill>
        <patternFill>
          <bgColor theme="3" tint="0.79998168889431442"/>
        </patternFill>
      </fill>
    </dxf>
    <dxf>
      <fill>
        <patternFill>
          <bgColor theme="3"/>
        </patternFill>
      </fill>
    </dxf>
    <dxf>
      <fill>
        <patternFill>
          <bgColor theme="3" tint="0.39994506668294322"/>
        </patternFill>
      </fill>
    </dxf>
    <dxf>
      <fill>
        <patternFill>
          <bgColor theme="3" tint="0.79998168889431442"/>
        </patternFill>
      </fill>
    </dxf>
    <dxf>
      <fill>
        <patternFill>
          <bgColor theme="3"/>
        </patternFill>
      </fill>
    </dxf>
    <dxf>
      <fill>
        <patternFill>
          <bgColor theme="3" tint="0.39994506668294322"/>
        </patternFill>
      </fill>
    </dxf>
    <dxf>
      <fill>
        <patternFill>
          <bgColor theme="3" tint="0.79998168889431442"/>
        </patternFill>
      </fill>
    </dxf>
    <dxf>
      <fill>
        <patternFill>
          <bgColor theme="3"/>
        </patternFill>
      </fill>
    </dxf>
    <dxf>
      <fill>
        <patternFill>
          <bgColor theme="3" tint="0.39994506668294322"/>
        </patternFill>
      </fill>
    </dxf>
    <dxf>
      <fill>
        <patternFill>
          <bgColor theme="3" tint="0.79998168889431442"/>
        </patternFill>
      </fill>
    </dxf>
    <dxf>
      <fill>
        <patternFill>
          <bgColor theme="3"/>
        </patternFill>
      </fill>
    </dxf>
    <dxf>
      <fill>
        <patternFill>
          <bgColor theme="3" tint="0.39994506668294322"/>
        </patternFill>
      </fill>
    </dxf>
    <dxf>
      <fill>
        <patternFill>
          <bgColor theme="3" tint="0.79998168889431442"/>
        </patternFill>
      </fill>
    </dxf>
    <dxf>
      <fill>
        <patternFill>
          <bgColor theme="3"/>
        </patternFill>
      </fill>
    </dxf>
    <dxf>
      <fill>
        <patternFill>
          <bgColor theme="3" tint="0.39994506668294322"/>
        </patternFill>
      </fill>
    </dxf>
    <dxf>
      <fill>
        <patternFill>
          <bgColor theme="3" tint="0.79998168889431442"/>
        </patternFill>
      </fill>
    </dxf>
    <dxf>
      <fill>
        <patternFill>
          <bgColor theme="3"/>
        </patternFill>
      </fill>
    </dxf>
    <dxf>
      <fill>
        <patternFill>
          <bgColor theme="3" tint="0.39994506668294322"/>
        </patternFill>
      </fill>
    </dxf>
    <dxf>
      <fill>
        <patternFill>
          <bgColor theme="3" tint="0.79998168889431442"/>
        </patternFill>
      </fill>
    </dxf>
    <dxf>
      <fill>
        <patternFill>
          <bgColor theme="3"/>
        </patternFill>
      </fill>
    </dxf>
    <dxf>
      <fill>
        <patternFill>
          <bgColor theme="3" tint="0.39994506668294322"/>
        </patternFill>
      </fill>
    </dxf>
    <dxf>
      <fill>
        <patternFill>
          <bgColor theme="3" tint="0.79998168889431442"/>
        </patternFill>
      </fill>
    </dxf>
    <dxf>
      <fill>
        <patternFill>
          <bgColor theme="3"/>
        </patternFill>
      </fill>
    </dxf>
    <dxf>
      <fill>
        <patternFill>
          <bgColor theme="3" tint="0.39994506668294322"/>
        </patternFill>
      </fill>
    </dxf>
    <dxf>
      <fill>
        <patternFill>
          <bgColor theme="3" tint="0.79998168889431442"/>
        </patternFill>
      </fill>
    </dxf>
    <dxf>
      <fill>
        <patternFill>
          <bgColor theme="3"/>
        </patternFill>
      </fill>
    </dxf>
    <dxf>
      <fill>
        <patternFill>
          <bgColor theme="3" tint="0.39994506668294322"/>
        </patternFill>
      </fill>
    </dxf>
    <dxf>
      <fill>
        <patternFill>
          <bgColor theme="3" tint="0.79998168889431442"/>
        </patternFill>
      </fill>
    </dxf>
    <dxf>
      <fill>
        <patternFill>
          <bgColor theme="3"/>
        </patternFill>
      </fill>
    </dxf>
    <dxf>
      <fill>
        <patternFill>
          <bgColor theme="3" tint="0.39994506668294322"/>
        </patternFill>
      </fill>
    </dxf>
    <dxf>
      <fill>
        <patternFill>
          <bgColor theme="3" tint="0.79998168889431442"/>
        </patternFill>
      </fill>
    </dxf>
    <dxf>
      <fill>
        <patternFill>
          <bgColor theme="3"/>
        </patternFill>
      </fill>
    </dxf>
    <dxf>
      <fill>
        <patternFill>
          <bgColor theme="3" tint="0.39994506668294322"/>
        </patternFill>
      </fill>
    </dxf>
    <dxf>
      <fill>
        <patternFill>
          <bgColor theme="3" tint="0.79998168889431442"/>
        </patternFill>
      </fill>
    </dxf>
    <dxf>
      <fill>
        <patternFill>
          <bgColor theme="3"/>
        </patternFill>
      </fill>
    </dxf>
    <dxf>
      <fill>
        <patternFill>
          <bgColor theme="3" tint="0.39994506668294322"/>
        </patternFill>
      </fill>
    </dxf>
    <dxf>
      <fill>
        <patternFill>
          <bgColor theme="3" tint="0.79998168889431442"/>
        </patternFill>
      </fill>
    </dxf>
    <dxf>
      <fill>
        <patternFill>
          <bgColor theme="3"/>
        </patternFill>
      </fill>
    </dxf>
    <dxf>
      <fill>
        <patternFill>
          <bgColor theme="3" tint="0.39994506668294322"/>
        </patternFill>
      </fill>
    </dxf>
    <dxf>
      <fill>
        <patternFill>
          <bgColor theme="3" tint="0.79998168889431442"/>
        </patternFill>
      </fill>
    </dxf>
    <dxf>
      <fill>
        <patternFill>
          <bgColor theme="3"/>
        </patternFill>
      </fill>
    </dxf>
    <dxf>
      <fill>
        <patternFill>
          <bgColor theme="3" tint="0.39994506668294322"/>
        </patternFill>
      </fill>
    </dxf>
    <dxf>
      <fill>
        <patternFill>
          <bgColor theme="3" tint="0.79998168889431442"/>
        </patternFill>
      </fill>
    </dxf>
    <dxf>
      <fill>
        <patternFill>
          <bgColor theme="3"/>
        </patternFill>
      </fill>
    </dxf>
    <dxf>
      <fill>
        <patternFill>
          <bgColor theme="3" tint="0.39994506668294322"/>
        </patternFill>
      </fill>
    </dxf>
    <dxf>
      <fill>
        <patternFill>
          <bgColor theme="3" tint="0.79998168889431442"/>
        </patternFill>
      </fill>
    </dxf>
    <dxf>
      <fill>
        <patternFill>
          <bgColor theme="3"/>
        </patternFill>
      </fill>
    </dxf>
    <dxf>
      <fill>
        <patternFill>
          <bgColor theme="3" tint="0.39994506668294322"/>
        </patternFill>
      </fill>
    </dxf>
    <dxf>
      <fill>
        <patternFill>
          <bgColor theme="3" tint="0.79998168889431442"/>
        </patternFill>
      </fill>
    </dxf>
    <dxf>
      <fill>
        <patternFill>
          <bgColor theme="3"/>
        </patternFill>
      </fill>
    </dxf>
    <dxf>
      <fill>
        <patternFill>
          <bgColor theme="3" tint="0.39994506668294322"/>
        </patternFill>
      </fill>
    </dxf>
    <dxf>
      <fill>
        <patternFill>
          <bgColor theme="3" tint="0.79998168889431442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colors>
    <mruColors>
      <color rgb="FF1084B9"/>
      <color rgb="FF8DD0DF"/>
      <color rgb="FFB6DABD"/>
      <color rgb="FF79C29B"/>
      <color rgb="FFFCF7DC"/>
      <color rgb="FFB5DABD"/>
      <color rgb="FFFF6699"/>
      <color rgb="FF0099CC"/>
      <color rgb="FFE83765"/>
      <color rgb="FFFF00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21.xml.rels><?xml version="1.0" encoding="UTF-8" standalone="yes"?>
<Relationships xmlns="http://schemas.openxmlformats.org/package/2006/relationships"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22.xml.rels><?xml version="1.0" encoding="UTF-8" standalone="yes"?>
<Relationships xmlns="http://schemas.openxmlformats.org/package/2006/relationships"><Relationship Id="rId2" Type="http://schemas.microsoft.com/office/2011/relationships/chartColorStyle" Target="colors22.xml"/><Relationship Id="rId1" Type="http://schemas.microsoft.com/office/2011/relationships/chartStyle" Target="style22.xml"/></Relationships>
</file>

<file path=xl/charts/_rels/chart23.xml.rels><?xml version="1.0" encoding="UTF-8" standalone="yes"?>
<Relationships xmlns="http://schemas.openxmlformats.org/package/2006/relationships"><Relationship Id="rId2" Type="http://schemas.microsoft.com/office/2011/relationships/chartColorStyle" Target="colors23.xml"/><Relationship Id="rId1" Type="http://schemas.microsoft.com/office/2011/relationships/chartStyle" Target="style23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0411155458927192E-2"/>
          <c:y val="9.3164252719602422E-3"/>
          <c:w val="0.94903649006255908"/>
          <c:h val="0.85978383385701584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'1. Budget'!$B$13:$B$55</c:f>
              <c:strCache>
                <c:ptCount val="43"/>
                <c:pt idx="0">
                  <c:v> NREN </c:v>
                </c:pt>
                <c:pt idx="1">
                  <c:v> AAF - Australian Access Federation </c:v>
                </c:pt>
                <c:pt idx="2">
                  <c:v> ACOnet </c:v>
                </c:pt>
                <c:pt idx="3">
                  <c:v> AMRES </c:v>
                </c:pt>
                <c:pt idx="4">
                  <c:v> ANA </c:v>
                </c:pt>
                <c:pt idx="5">
                  <c:v> ARNES </c:v>
                </c:pt>
                <c:pt idx="6">
                  <c:v> ASNET </c:v>
                </c:pt>
                <c:pt idx="7">
                  <c:v> AzScienceNet </c:v>
                </c:pt>
                <c:pt idx="8">
                  <c:v> BASNET </c:v>
                </c:pt>
                <c:pt idx="9">
                  <c:v> BELNET </c:v>
                </c:pt>
                <c:pt idx="10">
                  <c:v> BREN </c:v>
                </c:pt>
                <c:pt idx="11">
                  <c:v> CARNet </c:v>
                </c:pt>
                <c:pt idx="12">
                  <c:v> CESNET </c:v>
                </c:pt>
                <c:pt idx="13">
                  <c:v> CYNET </c:v>
                </c:pt>
                <c:pt idx="14">
                  <c:v> DeIC </c:v>
                </c:pt>
                <c:pt idx="15">
                  <c:v> DFN </c:v>
                </c:pt>
                <c:pt idx="16">
                  <c:v> EENet </c:v>
                </c:pt>
                <c:pt idx="17">
                  <c:v> FCCN </c:v>
                </c:pt>
                <c:pt idx="18">
                  <c:v> Funet </c:v>
                </c:pt>
                <c:pt idx="19">
                  <c:v> GARR </c:v>
                </c:pt>
                <c:pt idx="20">
                  <c:v> GRENA </c:v>
                </c:pt>
                <c:pt idx="21">
                  <c:v> GRNET S.A. </c:v>
                </c:pt>
                <c:pt idx="22">
                  <c:v> HEAnet </c:v>
                </c:pt>
                <c:pt idx="23">
                  <c:v> IUCC </c:v>
                </c:pt>
                <c:pt idx="24">
                  <c:v>Jisc</c:v>
                </c:pt>
                <c:pt idx="25">
                  <c:v> KIFU (NIIF) </c:v>
                </c:pt>
                <c:pt idx="26">
                  <c:v>LAT</c:v>
                </c:pt>
                <c:pt idx="27">
                  <c:v> LITNET </c:v>
                </c:pt>
                <c:pt idx="28">
                  <c:v>MARNET</c:v>
                </c:pt>
                <c:pt idx="29">
                  <c:v>MREN</c:v>
                </c:pt>
                <c:pt idx="30">
                  <c:v>PIONIER</c:v>
                </c:pt>
                <c:pt idx="31">
                  <c:v> RedIRIS </c:v>
                </c:pt>
                <c:pt idx="32">
                  <c:v> RENAM </c:v>
                </c:pt>
                <c:pt idx="33">
                  <c:v> RENATER </c:v>
                </c:pt>
                <c:pt idx="34">
                  <c:v> RESTENA </c:v>
                </c:pt>
                <c:pt idx="35">
                  <c:v> RhNET </c:v>
                </c:pt>
                <c:pt idx="36">
                  <c:v> RoEduNet </c:v>
                </c:pt>
                <c:pt idx="37">
                  <c:v> SANET </c:v>
                </c:pt>
                <c:pt idx="38">
                  <c:v>SUNET</c:v>
                </c:pt>
                <c:pt idx="39">
                  <c:v> SURF </c:v>
                </c:pt>
                <c:pt idx="40">
                  <c:v> SWITCH </c:v>
                </c:pt>
                <c:pt idx="41">
                  <c:v> ULAKBIM </c:v>
                </c:pt>
                <c:pt idx="42">
                  <c:v> UNINETT </c:v>
                </c:pt>
              </c:strCache>
            </c:strRef>
          </c:cat>
          <c:val>
            <c:numRef>
              <c:f>'1. Budget'!$E$13:$E$55</c:f>
              <c:numCache>
                <c:formatCode>\€#.00,,"M"</c:formatCode>
                <c:ptCount val="43"/>
                <c:pt idx="0" formatCode="General">
                  <c:v>2019</c:v>
                </c:pt>
                <c:pt idx="2">
                  <c:v>6100000</c:v>
                </c:pt>
                <c:pt idx="3">
                  <c:v>2470000</c:v>
                </c:pt>
                <c:pt idx="4">
                  <c:v>800000</c:v>
                </c:pt>
                <c:pt idx="5">
                  <c:v>8000000</c:v>
                </c:pt>
                <c:pt idx="6">
                  <c:v>480000</c:v>
                </c:pt>
                <c:pt idx="7">
                  <c:v>1200000</c:v>
                </c:pt>
                <c:pt idx="8">
                  <c:v>924000</c:v>
                </c:pt>
                <c:pt idx="9">
                  <c:v>14480351.060000001</c:v>
                </c:pt>
                <c:pt idx="11">
                  <c:v>36446437</c:v>
                </c:pt>
                <c:pt idx="12">
                  <c:v>18974000</c:v>
                </c:pt>
                <c:pt idx="13">
                  <c:v>920000</c:v>
                </c:pt>
                <c:pt idx="14">
                  <c:v>7095046</c:v>
                </c:pt>
                <c:pt idx="15">
                  <c:v>42343000</c:v>
                </c:pt>
                <c:pt idx="16">
                  <c:v>4772994</c:v>
                </c:pt>
                <c:pt idx="17">
                  <c:v>16249031</c:v>
                </c:pt>
                <c:pt idx="18">
                  <c:v>7900000</c:v>
                </c:pt>
                <c:pt idx="19">
                  <c:v>22329700</c:v>
                </c:pt>
                <c:pt idx="20">
                  <c:v>400000</c:v>
                </c:pt>
                <c:pt idx="21">
                  <c:v>6900000</c:v>
                </c:pt>
                <c:pt idx="22">
                  <c:v>25591193</c:v>
                </c:pt>
                <c:pt idx="23">
                  <c:v>3480000</c:v>
                </c:pt>
                <c:pt idx="24">
                  <c:v>65230600</c:v>
                </c:pt>
                <c:pt idx="25">
                  <c:v>48000000</c:v>
                </c:pt>
                <c:pt idx="26">
                  <c:v>1241000</c:v>
                </c:pt>
                <c:pt idx="27">
                  <c:v>2275200</c:v>
                </c:pt>
                <c:pt idx="28">
                  <c:v>955000</c:v>
                </c:pt>
                <c:pt idx="29">
                  <c:v>75000</c:v>
                </c:pt>
                <c:pt idx="31">
                  <c:v>8000000</c:v>
                </c:pt>
                <c:pt idx="32">
                  <c:v>380000</c:v>
                </c:pt>
                <c:pt idx="33">
                  <c:v>32200000</c:v>
                </c:pt>
                <c:pt idx="34">
                  <c:v>4027000</c:v>
                </c:pt>
                <c:pt idx="35">
                  <c:v>0</c:v>
                </c:pt>
                <c:pt idx="36">
                  <c:v>2000000</c:v>
                </c:pt>
                <c:pt idx="37">
                  <c:v>1980000</c:v>
                </c:pt>
                <c:pt idx="38">
                  <c:v>24000000</c:v>
                </c:pt>
                <c:pt idx="39">
                  <c:v>52857000</c:v>
                </c:pt>
                <c:pt idx="40">
                  <c:v>13457000</c:v>
                </c:pt>
                <c:pt idx="41">
                  <c:v>17000000</c:v>
                </c:pt>
                <c:pt idx="42">
                  <c:v>15000000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D11-4CE0-AC58-69DD4CE7A036}"/>
            </c:ext>
          </c:extLst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'1. Budget'!$B$13:$B$55</c:f>
              <c:strCache>
                <c:ptCount val="43"/>
                <c:pt idx="0">
                  <c:v> NREN </c:v>
                </c:pt>
                <c:pt idx="1">
                  <c:v> AAF - Australian Access Federation </c:v>
                </c:pt>
                <c:pt idx="2">
                  <c:v> ACOnet </c:v>
                </c:pt>
                <c:pt idx="3">
                  <c:v> AMRES </c:v>
                </c:pt>
                <c:pt idx="4">
                  <c:v> ANA </c:v>
                </c:pt>
                <c:pt idx="5">
                  <c:v> ARNES </c:v>
                </c:pt>
                <c:pt idx="6">
                  <c:v> ASNET </c:v>
                </c:pt>
                <c:pt idx="7">
                  <c:v> AzScienceNet </c:v>
                </c:pt>
                <c:pt idx="8">
                  <c:v> BASNET </c:v>
                </c:pt>
                <c:pt idx="9">
                  <c:v> BELNET </c:v>
                </c:pt>
                <c:pt idx="10">
                  <c:v> BREN </c:v>
                </c:pt>
                <c:pt idx="11">
                  <c:v> CARNet </c:v>
                </c:pt>
                <c:pt idx="12">
                  <c:v> CESNET </c:v>
                </c:pt>
                <c:pt idx="13">
                  <c:v> CYNET </c:v>
                </c:pt>
                <c:pt idx="14">
                  <c:v> DeIC </c:v>
                </c:pt>
                <c:pt idx="15">
                  <c:v> DFN </c:v>
                </c:pt>
                <c:pt idx="16">
                  <c:v> EENet </c:v>
                </c:pt>
                <c:pt idx="17">
                  <c:v> FCCN </c:v>
                </c:pt>
                <c:pt idx="18">
                  <c:v> Funet </c:v>
                </c:pt>
                <c:pt idx="19">
                  <c:v> GARR </c:v>
                </c:pt>
                <c:pt idx="20">
                  <c:v> GRENA </c:v>
                </c:pt>
                <c:pt idx="21">
                  <c:v> GRNET S.A. </c:v>
                </c:pt>
                <c:pt idx="22">
                  <c:v> HEAnet </c:v>
                </c:pt>
                <c:pt idx="23">
                  <c:v> IUCC </c:v>
                </c:pt>
                <c:pt idx="24">
                  <c:v>Jisc</c:v>
                </c:pt>
                <c:pt idx="25">
                  <c:v> KIFU (NIIF) </c:v>
                </c:pt>
                <c:pt idx="26">
                  <c:v>LAT</c:v>
                </c:pt>
                <c:pt idx="27">
                  <c:v> LITNET </c:v>
                </c:pt>
                <c:pt idx="28">
                  <c:v>MARNET</c:v>
                </c:pt>
                <c:pt idx="29">
                  <c:v>MREN</c:v>
                </c:pt>
                <c:pt idx="30">
                  <c:v>PIONIER</c:v>
                </c:pt>
                <c:pt idx="31">
                  <c:v> RedIRIS </c:v>
                </c:pt>
                <c:pt idx="32">
                  <c:v> RENAM </c:v>
                </c:pt>
                <c:pt idx="33">
                  <c:v> RENATER </c:v>
                </c:pt>
                <c:pt idx="34">
                  <c:v> RESTENA </c:v>
                </c:pt>
                <c:pt idx="35">
                  <c:v> RhNET </c:v>
                </c:pt>
                <c:pt idx="36">
                  <c:v> RoEduNet </c:v>
                </c:pt>
                <c:pt idx="37">
                  <c:v> SANET </c:v>
                </c:pt>
                <c:pt idx="38">
                  <c:v>SUNET</c:v>
                </c:pt>
                <c:pt idx="39">
                  <c:v> SURF </c:v>
                </c:pt>
                <c:pt idx="40">
                  <c:v> SWITCH </c:v>
                </c:pt>
                <c:pt idx="41">
                  <c:v> ULAKBIM </c:v>
                </c:pt>
                <c:pt idx="42">
                  <c:v> UNINETT </c:v>
                </c:pt>
              </c:strCache>
            </c:strRef>
          </c:cat>
          <c:val>
            <c:numRef>
              <c:f>'1. Budget'!$F$13:$F$55</c:f>
              <c:numCache>
                <c:formatCode>\€#.00,,"M"</c:formatCode>
                <c:ptCount val="43"/>
                <c:pt idx="0" formatCode="General">
                  <c:v>2018</c:v>
                </c:pt>
                <c:pt idx="2">
                  <c:v>6100000</c:v>
                </c:pt>
                <c:pt idx="3">
                  <c:v>2025000</c:v>
                </c:pt>
                <c:pt idx="4">
                  <c:v>800000</c:v>
                </c:pt>
                <c:pt idx="5">
                  <c:v>7500000</c:v>
                </c:pt>
                <c:pt idx="6">
                  <c:v>250000</c:v>
                </c:pt>
                <c:pt idx="7">
                  <c:v>2000000</c:v>
                </c:pt>
                <c:pt idx="8">
                  <c:v>720000</c:v>
                </c:pt>
                <c:pt idx="9">
                  <c:v>15522524.59</c:v>
                </c:pt>
                <c:pt idx="11">
                  <c:v>20104258</c:v>
                </c:pt>
                <c:pt idx="12">
                  <c:v>17875000</c:v>
                </c:pt>
                <c:pt idx="13">
                  <c:v>3596000</c:v>
                </c:pt>
                <c:pt idx="14">
                  <c:v>7407095</c:v>
                </c:pt>
                <c:pt idx="15">
                  <c:v>42000000</c:v>
                </c:pt>
                <c:pt idx="16">
                  <c:v>2340000</c:v>
                </c:pt>
                <c:pt idx="17">
                  <c:v>14247786</c:v>
                </c:pt>
                <c:pt idx="18">
                  <c:v>7500000</c:v>
                </c:pt>
                <c:pt idx="19">
                  <c:v>22147100</c:v>
                </c:pt>
                <c:pt idx="20">
                  <c:v>300000</c:v>
                </c:pt>
                <c:pt idx="21">
                  <c:v>6900000</c:v>
                </c:pt>
                <c:pt idx="22">
                  <c:v>25056000</c:v>
                </c:pt>
                <c:pt idx="23">
                  <c:v>3720000</c:v>
                </c:pt>
                <c:pt idx="25">
                  <c:v>12000000</c:v>
                </c:pt>
                <c:pt idx="26">
                  <c:v>1035000</c:v>
                </c:pt>
                <c:pt idx="27">
                  <c:v>2275200</c:v>
                </c:pt>
                <c:pt idx="28">
                  <c:v>330000</c:v>
                </c:pt>
                <c:pt idx="29">
                  <c:v>75000</c:v>
                </c:pt>
                <c:pt idx="31">
                  <c:v>8000000</c:v>
                </c:pt>
                <c:pt idx="32">
                  <c:v>340000</c:v>
                </c:pt>
                <c:pt idx="33">
                  <c:v>33900000</c:v>
                </c:pt>
                <c:pt idx="34">
                  <c:v>3480000</c:v>
                </c:pt>
                <c:pt idx="36">
                  <c:v>2000000</c:v>
                </c:pt>
                <c:pt idx="37">
                  <c:v>1980000</c:v>
                </c:pt>
                <c:pt idx="38">
                  <c:v>19000000</c:v>
                </c:pt>
                <c:pt idx="39">
                  <c:v>40500000</c:v>
                </c:pt>
                <c:pt idx="40">
                  <c:v>14000000</c:v>
                </c:pt>
                <c:pt idx="41">
                  <c:v>21000000</c:v>
                </c:pt>
                <c:pt idx="42">
                  <c:v>20000000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079-4919-9D47-071C241BD69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200234463"/>
        <c:axId val="1200792367"/>
      </c:barChart>
      <c:catAx>
        <c:axId val="120023446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00792367"/>
        <c:crosses val="autoZero"/>
        <c:auto val="1"/>
        <c:lblAlgn val="ctr"/>
        <c:lblOffset val="100"/>
        <c:noMultiLvlLbl val="0"/>
      </c:catAx>
      <c:valAx>
        <c:axId val="120079236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0023446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2484166777895775"/>
          <c:y val="0.10755549784646343"/>
          <c:w val="0.56260034800203496"/>
          <c:h val="0.82543910203706594"/>
        </c:manualLayout>
      </c:layout>
      <c:pieChart>
        <c:varyColors val="1"/>
        <c:ser>
          <c:idx val="0"/>
          <c:order val="0"/>
          <c:spPr>
            <a:ln w="31750">
              <a:noFill/>
            </a:ln>
            <a:effectLst>
              <a:outerShdw blurRad="254000" sx="102000" sy="102000" algn="ctr" rotWithShape="0">
                <a:schemeClr val="bg1">
                  <a:alpha val="20000"/>
                </a:schemeClr>
              </a:outerShdw>
            </a:effectLst>
          </c:spPr>
          <c:dPt>
            <c:idx val="0"/>
            <c:bubble3D val="0"/>
            <c:spPr>
              <a:solidFill>
                <a:srgbClr val="B5DABD"/>
              </a:solidFill>
              <a:ln w="31750">
                <a:noFill/>
              </a:ln>
              <a:effectLst>
                <a:outerShdw blurRad="254000" sx="102000" sy="102000" algn="ctr" rotWithShape="0">
                  <a:schemeClr val="bg1">
                    <a:alpha val="20000"/>
                  </a:scheme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7D60-4D99-897D-E0F0F5BFEEDD}"/>
              </c:ext>
            </c:extLst>
          </c:dPt>
          <c:dPt>
            <c:idx val="1"/>
            <c:bubble3D val="0"/>
            <c:spPr>
              <a:solidFill>
                <a:srgbClr val="8DD0DF"/>
              </a:solidFill>
              <a:ln w="31750">
                <a:noFill/>
              </a:ln>
              <a:effectLst>
                <a:outerShdw blurRad="254000" sx="102000" sy="102000" algn="ctr" rotWithShape="0">
                  <a:schemeClr val="bg1">
                    <a:alpha val="20000"/>
                  </a:scheme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7D60-4D99-897D-E0F0F5BFEEDD}"/>
              </c:ext>
            </c:extLst>
          </c:dPt>
          <c:dPt>
            <c:idx val="2"/>
            <c:bubble3D val="0"/>
            <c:spPr>
              <a:solidFill>
                <a:srgbClr val="1084B9"/>
              </a:solidFill>
              <a:ln w="31750">
                <a:noFill/>
              </a:ln>
              <a:effectLst>
                <a:outerShdw blurRad="254000" sx="102000" sy="102000" algn="ctr" rotWithShape="0">
                  <a:schemeClr val="bg1">
                    <a:alpha val="20000"/>
                  </a:scheme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5-7D60-4D99-897D-E0F0F5BFEEDD}"/>
              </c:ext>
            </c:extLst>
          </c:dPt>
          <c:dPt>
            <c:idx val="3"/>
            <c:bubble3D val="0"/>
            <c:spPr>
              <a:solidFill>
                <a:srgbClr val="FCF7DC"/>
              </a:solidFill>
              <a:ln w="31750">
                <a:noFill/>
              </a:ln>
              <a:effectLst>
                <a:outerShdw blurRad="254000" sx="102000" sy="102000" algn="ctr" rotWithShape="0">
                  <a:schemeClr val="bg1">
                    <a:alpha val="20000"/>
                  </a:scheme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7-7D60-4D99-897D-E0F0F5BFEEDD}"/>
              </c:ext>
            </c:extLst>
          </c:dPt>
          <c:dPt>
            <c:idx val="4"/>
            <c:bubble3D val="0"/>
            <c:spPr>
              <a:solidFill>
                <a:srgbClr val="79C29B"/>
              </a:solidFill>
              <a:ln w="31750">
                <a:noFill/>
              </a:ln>
              <a:effectLst>
                <a:outerShdw blurRad="254000" sx="102000" sy="102000" algn="ctr" rotWithShape="0">
                  <a:schemeClr val="bg1">
                    <a:alpha val="20000"/>
                  </a:scheme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9-7D60-4D99-897D-E0F0F5BFEEDD}"/>
              </c:ext>
            </c:extLst>
          </c:dPt>
          <c:dLbls>
            <c:dLbl>
              <c:idx val="0"/>
              <c:layout>
                <c:manualLayout>
                  <c:x val="0"/>
                  <c:y val="-2.693031735527646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7D60-4D99-897D-E0F0F5BFEEDD}"/>
                </c:ext>
              </c:extLst>
            </c:dLbl>
            <c:dLbl>
              <c:idx val="1"/>
              <c:layout>
                <c:manualLayout>
                  <c:x val="2.4567125317486459E-2"/>
                  <c:y val="-5.1814013766101855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7D60-4D99-897D-E0F0F5BFEEDD}"/>
                </c:ext>
              </c:extLst>
            </c:dLbl>
            <c:dLbl>
              <c:idx val="4"/>
              <c:layout>
                <c:manualLayout>
                  <c:x val="3.0708906646858213E-3"/>
                  <c:y val="9.0111328288872798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7D60-4D99-897D-E0F0F5BFEEDD}"/>
                </c:ext>
              </c:extLst>
            </c:dLbl>
            <c:spPr>
              <a:noFill/>
              <a:ln>
                <a:solidFill>
                  <a:sysClr val="windowText" lastClr="000000"/>
                </a:solidFill>
              </a:ln>
              <a:effectLst/>
            </c:spPr>
            <c:txPr>
              <a:bodyPr rot="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wedgeRectCallout">
                    <a:avLst/>
                  </a:prstGeom>
                  <a:pattFill prst="pct75">
                    <a:fgClr>
                      <a:schemeClr val="dk1">
                        <a:lumMod val="75000"/>
                        <a:lumOff val="25000"/>
                      </a:schemeClr>
                    </a:fgClr>
                    <a:bgClr>
                      <a:schemeClr val="dk1">
                        <a:lumMod val="65000"/>
                        <a:lumOff val="35000"/>
                      </a:schemeClr>
                    </a:bgClr>
                  </a:pattFill>
                  <a:ln>
                    <a:noFill/>
                  </a:ln>
                </c15:spPr>
              </c:ext>
            </c:extLst>
          </c:dLbls>
          <c:cat>
            <c:strRef>
              <c:f>'Total Budget Sources'!$M$49:$Q$49</c:f>
              <c:strCache>
                <c:ptCount val="5"/>
                <c:pt idx="0">
                  <c:v>CLIENT INSTITUTIONS</c:v>
                </c:pt>
                <c:pt idx="1">
                  <c:v>EUROPEAN FUNDING</c:v>
                </c:pt>
                <c:pt idx="2">
                  <c:v>GOV/Public BODIES</c:v>
                </c:pt>
                <c:pt idx="3">
                  <c:v>COMMERCIAL</c:v>
                </c:pt>
                <c:pt idx="4">
                  <c:v>OTHER</c:v>
                </c:pt>
              </c:strCache>
            </c:strRef>
          </c:cat>
          <c:val>
            <c:numRef>
              <c:f>'Total Budget Sources'!$M$50:$Q$50</c:f>
              <c:numCache>
                <c:formatCode>General</c:formatCode>
                <c:ptCount val="5"/>
                <c:pt idx="0">
                  <c:v>32</c:v>
                </c:pt>
                <c:pt idx="1">
                  <c:v>17</c:v>
                </c:pt>
                <c:pt idx="2">
                  <c:v>38</c:v>
                </c:pt>
                <c:pt idx="3">
                  <c:v>10</c:v>
                </c:pt>
                <c:pt idx="4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7D60-4D99-897D-E0F0F5BFEEDD}"/>
            </c:ext>
          </c:extLst>
        </c:ser>
        <c:dLbls>
          <c:dLblPos val="outEnd"/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solidFill>
          <a:schemeClr val="bg1"/>
        </a:solidFill>
        <a:ln>
          <a:noFill/>
        </a:ln>
        <a:effectLst>
          <a:outerShdw blurRad="50800" dist="50800" dir="5400000" algn="ctr" rotWithShape="0">
            <a:schemeClr val="bg1"/>
          </a:outerShdw>
        </a:effectLst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bg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1"/>
          <c:order val="1"/>
          <c:tx>
            <c:strRef>
              <c:f>'4. Staff'!$AH$67</c:f>
              <c:strCache>
                <c:ptCount val="1"/>
                <c:pt idx="0">
                  <c:v>Change in  %</c:v>
                </c:pt>
              </c:strCache>
            </c:strRef>
          </c:tx>
          <c:spPr>
            <a:solidFill>
              <a:schemeClr val="accent6">
                <a:lumMod val="25000"/>
                <a:lumOff val="75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 w="12700">
                <a:solidFill>
                  <a:schemeClr val="tx1"/>
                </a:solidFill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extLst>
                <c:ext xmlns:c15="http://schemas.microsoft.com/office/drawing/2012/chart" uri="{02D57815-91ED-43cb-92C2-25804820EDAC}">
                  <c15:fullRef>
                    <c15:sqref>'4. Staff'!$AI$65:$AM$65</c15:sqref>
                  </c15:fullRef>
                </c:ext>
              </c:extLst>
              <c:f>'4. Staff'!$AI$65:$AL$65</c:f>
              <c:numCache>
                <c:formatCode>General</c:formatCode>
                <c:ptCount val="4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'4. Staff'!$AI$67:$AM$67</c15:sqref>
                  </c15:fullRef>
                </c:ext>
              </c:extLst>
              <c:f>'4. Staff'!$AI$67:$AL$67</c:f>
              <c:numCache>
                <c:formatCode>0.0%</c:formatCode>
                <c:ptCount val="4"/>
                <c:pt idx="1">
                  <c:v>0.10247762788833967</c:v>
                </c:pt>
                <c:pt idx="2">
                  <c:v>-2.3715055880304006E-2</c:v>
                </c:pt>
                <c:pt idx="3">
                  <c:v>6.9243655767202414E-2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F3D-4AC8-AC5B-BE3F16F20B9C}"/>
            </c:ext>
          </c:extLst>
        </c:ser>
        <c:dLbls>
          <c:dLblPos val="inBase"/>
          <c:showLegendKey val="0"/>
          <c:showVal val="1"/>
          <c:showCatName val="0"/>
          <c:showSerName val="0"/>
          <c:showPercent val="0"/>
          <c:showBubbleSize val="0"/>
        </c:dLbls>
        <c:gapWidth val="219"/>
        <c:axId val="1684430960"/>
        <c:axId val="1694002144"/>
      </c:barChart>
      <c:lineChart>
        <c:grouping val="stacked"/>
        <c:varyColors val="0"/>
        <c:ser>
          <c:idx val="0"/>
          <c:order val="0"/>
          <c:tx>
            <c:strRef>
              <c:f>'4. Staff'!$AH$66</c:f>
              <c:strCache>
                <c:ptCount val="1"/>
                <c:pt idx="0">
                  <c:v>Total from all continuously reporting NRENs (2016-2019)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extLst>
                <c:ext xmlns:c15="http://schemas.microsoft.com/office/drawing/2012/chart" uri="{02D57815-91ED-43cb-92C2-25804820EDAC}">
                  <c15:fullRef>
                    <c15:sqref>'4. Staff'!$AI$65:$AM$65</c15:sqref>
                  </c15:fullRef>
                </c:ext>
              </c:extLst>
              <c:f>'4. Staff'!$AI$65:$AL$65</c:f>
              <c:numCache>
                <c:formatCode>General</c:formatCode>
                <c:ptCount val="4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'4. Staff'!$AI$66:$AM$66</c15:sqref>
                  </c15:fullRef>
                </c:ext>
              </c:extLst>
              <c:f>'4. Staff'!$AI$66:$AL$66</c:f>
              <c:numCache>
                <c:formatCode>0</c:formatCode>
                <c:ptCount val="4"/>
                <c:pt idx="0">
                  <c:v>1497.4</c:v>
                </c:pt>
                <c:pt idx="1">
                  <c:v>1650.85</c:v>
                </c:pt>
                <c:pt idx="2">
                  <c:v>1611.7</c:v>
                </c:pt>
                <c:pt idx="3">
                  <c:v>1723.3000000000002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F3D-4AC8-AC5B-BE3F16F20B9C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1684418160"/>
        <c:axId val="1694000480"/>
      </c:lineChart>
      <c:catAx>
        <c:axId val="16844309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94002144"/>
        <c:crosses val="autoZero"/>
        <c:auto val="1"/>
        <c:lblAlgn val="ctr"/>
        <c:lblOffset val="1"/>
        <c:tickLblSkip val="1"/>
        <c:noMultiLvlLbl val="0"/>
      </c:catAx>
      <c:valAx>
        <c:axId val="16940021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200"/>
                  <a:t>Change in %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84430960"/>
        <c:crosses val="autoZero"/>
        <c:crossBetween val="between"/>
      </c:valAx>
      <c:valAx>
        <c:axId val="1694000480"/>
        <c:scaling>
          <c:orientation val="minMax"/>
        </c:scaling>
        <c:delete val="0"/>
        <c:axPos val="r"/>
        <c:title>
          <c:tx>
            <c:rich>
              <a:bodyPr rot="5400000" spcFirstLastPara="1" vertOverflow="ellipsis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>
                    <a:solidFill>
                      <a:schemeClr val="tx1"/>
                    </a:solidFill>
                  </a:rPr>
                  <a:t>Number of employees (FTE)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5400000" spcFirstLastPara="1" vertOverflow="ellipsis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84418160"/>
        <c:crosses val="max"/>
        <c:crossBetween val="between"/>
      </c:valAx>
      <c:catAx>
        <c:axId val="168441816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694000480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694432868190221"/>
          <c:y val="4.0644945793274746E-2"/>
          <c:w val="0.7723148824582724"/>
          <c:h val="0.84817608160876168"/>
        </c:manualLayout>
      </c:layout>
      <c:barChart>
        <c:barDir val="bar"/>
        <c:grouping val="stacked"/>
        <c:varyColors val="0"/>
        <c:ser>
          <c:idx val="4"/>
          <c:order val="4"/>
          <c:tx>
            <c:strRef>
              <c:f>'Staff - perm &amp; subc'!$G$1:$G$2</c:f>
              <c:strCache>
                <c:ptCount val="2"/>
                <c:pt idx="0">
                  <c:v>2020</c:v>
                </c:pt>
                <c:pt idx="1">
                  <c:v>(Permanent employees)</c:v>
                </c:pt>
              </c:strCache>
            </c:strRef>
          </c:tx>
          <c:spPr>
            <a:solidFill>
              <a:srgbClr val="79C29B"/>
            </a:solidFill>
            <a:ln>
              <a:noFill/>
            </a:ln>
            <a:effectLst/>
          </c:spPr>
          <c:invertIfNegative val="0"/>
          <c:dLbls>
            <c:delete val="1"/>
          </c:dLbls>
          <c:cat>
            <c:strRef>
              <c:f>'Staff - perm &amp; subc'!$B$3:$B$42</c:f>
              <c:strCache>
                <c:ptCount val="36"/>
                <c:pt idx="0">
                  <c:v>MREN</c:v>
                </c:pt>
                <c:pt idx="1">
                  <c:v>BREN</c:v>
                </c:pt>
                <c:pt idx="2">
                  <c:v>MARNET</c:v>
                </c:pt>
                <c:pt idx="3">
                  <c:v>CYNET</c:v>
                </c:pt>
                <c:pt idx="4">
                  <c:v>URAN</c:v>
                </c:pt>
                <c:pt idx="5">
                  <c:v>ACOnet</c:v>
                </c:pt>
                <c:pt idx="6">
                  <c:v>IUCC</c:v>
                </c:pt>
                <c:pt idx="7">
                  <c:v>GRENA</c:v>
                </c:pt>
                <c:pt idx="8">
                  <c:v>SANET</c:v>
                </c:pt>
                <c:pt idx="9">
                  <c:v>Funet</c:v>
                </c:pt>
                <c:pt idx="10">
                  <c:v>BASNET</c:v>
                </c:pt>
                <c:pt idx="11">
                  <c:v>RESTENA</c:v>
                </c:pt>
                <c:pt idx="12">
                  <c:v>RoEduNet</c:v>
                </c:pt>
                <c:pt idx="13">
                  <c:v>RENAM</c:v>
                </c:pt>
                <c:pt idx="14">
                  <c:v>AMRES</c:v>
                </c:pt>
                <c:pt idx="15">
                  <c:v>ASNET-AM</c:v>
                </c:pt>
                <c:pt idx="16">
                  <c:v>AzScienceNet</c:v>
                </c:pt>
                <c:pt idx="17">
                  <c:v>ULAKBIM</c:v>
                </c:pt>
                <c:pt idx="18">
                  <c:v>RASH</c:v>
                </c:pt>
                <c:pt idx="19">
                  <c:v>EENet</c:v>
                </c:pt>
                <c:pt idx="20">
                  <c:v>DeIC</c:v>
                </c:pt>
                <c:pt idx="21">
                  <c:v>RedIRIS</c:v>
                </c:pt>
                <c:pt idx="22">
                  <c:v>LITNET</c:v>
                </c:pt>
                <c:pt idx="23">
                  <c:v>DFN</c:v>
                </c:pt>
                <c:pt idx="24">
                  <c:v>SUNET</c:v>
                </c:pt>
                <c:pt idx="25">
                  <c:v>GARR</c:v>
                </c:pt>
                <c:pt idx="26">
                  <c:v>ARNES</c:v>
                </c:pt>
                <c:pt idx="27">
                  <c:v>HEAnet</c:v>
                </c:pt>
                <c:pt idx="28">
                  <c:v>GRNET S.A.</c:v>
                </c:pt>
                <c:pt idx="29">
                  <c:v>FCCN</c:v>
                </c:pt>
                <c:pt idx="30">
                  <c:v>SWITCH</c:v>
                </c:pt>
                <c:pt idx="31">
                  <c:v>RENATER</c:v>
                </c:pt>
                <c:pt idx="32">
                  <c:v>KIFÜ</c:v>
                </c:pt>
                <c:pt idx="33">
                  <c:v>CESNET</c:v>
                </c:pt>
                <c:pt idx="34">
                  <c:v>Jisc</c:v>
                </c:pt>
                <c:pt idx="35">
                  <c:v>CARNET</c:v>
                </c:pt>
              </c:strCache>
            </c:strRef>
          </c:cat>
          <c:val>
            <c:numRef>
              <c:f>'Staff - perm &amp; subc'!$G$3:$G$42</c:f>
              <c:numCache>
                <c:formatCode>General</c:formatCode>
                <c:ptCount val="36"/>
                <c:pt idx="0">
                  <c:v>-3</c:v>
                </c:pt>
                <c:pt idx="1">
                  <c:v>0</c:v>
                </c:pt>
                <c:pt idx="2">
                  <c:v>-4</c:v>
                </c:pt>
                <c:pt idx="3">
                  <c:v>-5</c:v>
                </c:pt>
                <c:pt idx="4">
                  <c:v>-3</c:v>
                </c:pt>
                <c:pt idx="5">
                  <c:v>-13</c:v>
                </c:pt>
                <c:pt idx="6">
                  <c:v>-14.3</c:v>
                </c:pt>
                <c:pt idx="7">
                  <c:v>-13</c:v>
                </c:pt>
                <c:pt idx="8">
                  <c:v>0</c:v>
                </c:pt>
                <c:pt idx="9">
                  <c:v>-18</c:v>
                </c:pt>
                <c:pt idx="10">
                  <c:v>-21</c:v>
                </c:pt>
                <c:pt idx="11">
                  <c:v>-20</c:v>
                </c:pt>
                <c:pt idx="12">
                  <c:v>-20</c:v>
                </c:pt>
                <c:pt idx="13">
                  <c:v>-15</c:v>
                </c:pt>
                <c:pt idx="14">
                  <c:v>-13</c:v>
                </c:pt>
                <c:pt idx="15">
                  <c:v>-20</c:v>
                </c:pt>
                <c:pt idx="16">
                  <c:v>-24</c:v>
                </c:pt>
                <c:pt idx="17">
                  <c:v>-17</c:v>
                </c:pt>
                <c:pt idx="18">
                  <c:v>-29</c:v>
                </c:pt>
                <c:pt idx="19">
                  <c:v>-24</c:v>
                </c:pt>
                <c:pt idx="20">
                  <c:v>-26.3</c:v>
                </c:pt>
                <c:pt idx="21">
                  <c:v>-18</c:v>
                </c:pt>
                <c:pt idx="22">
                  <c:v>-40</c:v>
                </c:pt>
                <c:pt idx="23">
                  <c:v>-63</c:v>
                </c:pt>
                <c:pt idx="24">
                  <c:v>-35</c:v>
                </c:pt>
                <c:pt idx="25">
                  <c:v>-65</c:v>
                </c:pt>
                <c:pt idx="26">
                  <c:v>-62</c:v>
                </c:pt>
                <c:pt idx="27">
                  <c:v>-83</c:v>
                </c:pt>
                <c:pt idx="28">
                  <c:v>-9</c:v>
                </c:pt>
                <c:pt idx="29">
                  <c:v>-81</c:v>
                </c:pt>
                <c:pt idx="30">
                  <c:v>-103</c:v>
                </c:pt>
                <c:pt idx="31">
                  <c:v>-95</c:v>
                </c:pt>
                <c:pt idx="32">
                  <c:v>-190</c:v>
                </c:pt>
                <c:pt idx="33">
                  <c:v>-186.1</c:v>
                </c:pt>
                <c:pt idx="34">
                  <c:v>-242</c:v>
                </c:pt>
                <c:pt idx="35">
                  <c:v>-176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521-4075-A9F7-DD76C3469896}"/>
            </c:ext>
          </c:extLst>
        </c:ser>
        <c:ser>
          <c:idx val="5"/>
          <c:order val="5"/>
          <c:tx>
            <c:strRef>
              <c:f>'Staff - perm &amp; subc'!$H$1:$H$2</c:f>
              <c:strCache>
                <c:ptCount val="2"/>
                <c:pt idx="0">
                  <c:v>2020</c:v>
                </c:pt>
                <c:pt idx="1">
                  <c:v>(Subcontracted Employees)</c:v>
                </c:pt>
              </c:strCache>
            </c:strRef>
          </c:tx>
          <c:spPr>
            <a:solidFill>
              <a:srgbClr val="B6DABD"/>
            </a:solidFill>
            <a:ln>
              <a:noFill/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2CC45220-9EE5-40A0-A0D9-509826BCB1BF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dLblPos val="in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C-6521-4075-A9F7-DD76C3469896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B89A55D6-057A-4058-AC67-E54E4922A224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in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D-6521-4075-A9F7-DD76C3469896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B9520E38-D03C-477A-94DC-7F053FD30B6B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in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E-6521-4075-A9F7-DD76C3469896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AF90E231-4E79-4618-BDB9-E6AF3FEE503D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in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F-6521-4075-A9F7-DD76C3469896}"/>
                </c:ext>
              </c:extLst>
            </c:dLbl>
            <c:dLbl>
              <c:idx val="4"/>
              <c:layout>
                <c:manualLayout>
                  <c:x val="-1.7314172382408403E-2"/>
                  <c:y val="1.2505444557924407E-7"/>
                </c:manualLayout>
              </c:layout>
              <c:tx>
                <c:rich>
                  <a:bodyPr/>
                  <a:lstStyle/>
                  <a:p>
                    <a:fld id="{77A3706B-E708-4E82-99E4-8F6D1D1BE26D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0-6521-4075-A9F7-DD76C3469896}"/>
                </c:ext>
              </c:extLst>
            </c:dLbl>
            <c:dLbl>
              <c:idx val="5"/>
              <c:layout>
                <c:manualLayout>
                  <c:x val="-2.9455521320206998E-2"/>
                  <c:y val="0"/>
                </c:manualLayout>
              </c:layout>
              <c:tx>
                <c:rich>
                  <a:bodyPr/>
                  <a:lstStyle/>
                  <a:p>
                    <a:fld id="{4D28F94A-7C56-4E21-8209-F580C169AFDA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1-6521-4075-A9F7-DD76C3469896}"/>
                </c:ext>
              </c:extLst>
            </c:dLbl>
            <c:dLbl>
              <c:idx val="6"/>
              <c:layout>
                <c:manualLayout>
                  <c:x val="-1.4947519715689365E-2"/>
                  <c:y val="1.1646602822397283E-16"/>
                </c:manualLayout>
              </c:layout>
              <c:tx>
                <c:rich>
                  <a:bodyPr/>
                  <a:lstStyle/>
                  <a:p>
                    <a:fld id="{5CFF7DEB-E0B3-420C-884A-7E6C7AC6C65B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2-6521-4075-A9F7-DD76C3469896}"/>
                </c:ext>
              </c:extLst>
            </c:dLbl>
            <c:dLbl>
              <c:idx val="7"/>
              <c:layout>
                <c:manualLayout>
                  <c:x val="-1.1995493556716644E-2"/>
                  <c:y val="-1.5880664044108203E-3"/>
                </c:manualLayout>
              </c:layout>
              <c:tx>
                <c:rich>
                  <a:bodyPr/>
                  <a:lstStyle/>
                  <a:p>
                    <a:fld id="{2AE7DB5D-274B-40AE-A99C-0EAC47707DEC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3-6521-4075-A9F7-DD76C3469896}"/>
                </c:ext>
              </c:extLst>
            </c:dLbl>
            <c:dLbl>
              <c:idx val="8"/>
              <c:layout>
                <c:manualLayout>
                  <c:x val="-2.1844039280968758E-2"/>
                  <c:y val="3.3814722084627596E-4"/>
                </c:manualLayout>
              </c:layout>
              <c:tx>
                <c:rich>
                  <a:bodyPr/>
                  <a:lstStyle/>
                  <a:p>
                    <a:fld id="{DA6AB809-3C7B-4BC4-AEFB-A49CFDBC0596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4-6521-4075-A9F7-DD76C3469896}"/>
                </c:ext>
              </c:extLst>
            </c:dLbl>
            <c:dLbl>
              <c:idx val="9"/>
              <c:layout>
                <c:manualLayout>
                  <c:x val="-3.5616270936385253E-2"/>
                  <c:y val="1.9262258531663817E-3"/>
                </c:manualLayout>
              </c:layout>
              <c:tx>
                <c:rich>
                  <a:bodyPr/>
                  <a:lstStyle/>
                  <a:p>
                    <a:fld id="{2E209724-C714-44CB-9E72-D3D412CEC42A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5-6521-4075-A9F7-DD76C3469896}"/>
                </c:ext>
              </c:extLst>
            </c:dLbl>
            <c:dLbl>
              <c:idx val="10"/>
              <c:layout>
                <c:manualLayout>
                  <c:x val="-3.5616270936385253E-2"/>
                  <c:y val="1.9262258531663817E-3"/>
                </c:manualLayout>
              </c:layout>
              <c:tx>
                <c:rich>
                  <a:bodyPr/>
                  <a:lstStyle/>
                  <a:p>
                    <a:fld id="{A3E70DBD-2EC8-4B17-A028-CAF3D1431EB2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6-6521-4075-A9F7-DD76C3469896}"/>
                </c:ext>
              </c:extLst>
            </c:dLbl>
            <c:dLbl>
              <c:idx val="11"/>
              <c:layout>
                <c:manualLayout>
                  <c:x val="-3.5616270936385253E-2"/>
                  <c:y val="0"/>
                </c:manualLayout>
              </c:layout>
              <c:tx>
                <c:rich>
                  <a:bodyPr/>
                  <a:lstStyle/>
                  <a:p>
                    <a:fld id="{D1D3AA99-24CC-4971-88E9-D3E06CC57B58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7-6521-4075-A9F7-DD76C3469896}"/>
                </c:ext>
              </c:extLst>
            </c:dLbl>
            <c:dLbl>
              <c:idx val="12"/>
              <c:layout>
                <c:manualLayout>
                  <c:x val="-3.3824567750258383E-2"/>
                  <c:y val="0"/>
                </c:manualLayout>
              </c:layout>
              <c:tx>
                <c:rich>
                  <a:bodyPr/>
                  <a:lstStyle/>
                  <a:p>
                    <a:fld id="{CFF3A6E0-B30B-44BE-BA59-4FC0CED9B4EF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8-6521-4075-A9F7-DD76C3469896}"/>
                </c:ext>
              </c:extLst>
            </c:dLbl>
            <c:dLbl>
              <c:idx val="13"/>
              <c:tx>
                <c:rich>
                  <a:bodyPr/>
                  <a:lstStyle/>
                  <a:p>
                    <a:fld id="{D904C9A6-E76E-495B-A4AB-6483A446B89C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in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9-6521-4075-A9F7-DD76C3469896}"/>
                </c:ext>
              </c:extLst>
            </c:dLbl>
            <c:dLbl>
              <c:idx val="14"/>
              <c:layout>
                <c:manualLayout>
                  <c:x val="-1.5457515056083223E-2"/>
                  <c:y val="1.9262258531664524E-3"/>
                </c:manualLayout>
              </c:layout>
              <c:tx>
                <c:rich>
                  <a:bodyPr/>
                  <a:lstStyle/>
                  <a:p>
                    <a:fld id="{8CF65D65-0B69-4570-AE41-7171433418BB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A-6521-4075-A9F7-DD76C3469896}"/>
                </c:ext>
              </c:extLst>
            </c:dLbl>
            <c:dLbl>
              <c:idx val="15"/>
              <c:layout>
                <c:manualLayout>
                  <c:x val="-1.3268718857300625E-2"/>
                  <c:y val="1.2505444563747708E-7"/>
                </c:manualLayout>
              </c:layout>
              <c:tx>
                <c:rich>
                  <a:bodyPr/>
                  <a:lstStyle/>
                  <a:p>
                    <a:fld id="{56A0EBFD-26CC-40AA-B6CB-813FED49BC4C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B-6521-4075-A9F7-DD76C3469896}"/>
                </c:ext>
              </c:extLst>
            </c:dLbl>
            <c:dLbl>
              <c:idx val="16"/>
              <c:layout>
                <c:manualLayout>
                  <c:x val="-3.6579011378129578E-2"/>
                  <c:y val="0"/>
                </c:manualLayout>
              </c:layout>
              <c:tx>
                <c:rich>
                  <a:bodyPr/>
                  <a:lstStyle/>
                  <a:p>
                    <a:fld id="{F5EF9AF2-8196-4A32-9472-AD823D1A02DE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C-6521-4075-A9F7-DD76C3469896}"/>
                </c:ext>
              </c:extLst>
            </c:dLbl>
            <c:dLbl>
              <c:idx val="17"/>
              <c:layout>
                <c:manualLayout>
                  <c:x val="-1.5711281387779791E-2"/>
                  <c:y val="1.2505444563747708E-7"/>
                </c:manualLayout>
              </c:layout>
              <c:tx>
                <c:rich>
                  <a:bodyPr/>
                  <a:lstStyle/>
                  <a:p>
                    <a:fld id="{DD958C00-070C-4F59-846B-10AEB2013B3D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D-6521-4075-A9F7-DD76C3469896}"/>
                </c:ext>
              </c:extLst>
            </c:dLbl>
            <c:dLbl>
              <c:idx val="18"/>
              <c:layout>
                <c:manualLayout>
                  <c:x val="-4.4277815424805793E-2"/>
                  <c:y val="-1.9262258531663817E-3"/>
                </c:manualLayout>
              </c:layout>
              <c:tx>
                <c:rich>
                  <a:bodyPr/>
                  <a:lstStyle/>
                  <a:p>
                    <a:fld id="{6CE170E2-812F-4586-8921-BEEA298971F4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E-6521-4075-A9F7-DD76C3469896}"/>
                </c:ext>
              </c:extLst>
            </c:dLbl>
            <c:dLbl>
              <c:idx val="19"/>
              <c:layout>
                <c:manualLayout>
                  <c:x val="-3.9333455006000724E-2"/>
                  <c:y val="0"/>
                </c:manualLayout>
              </c:layout>
              <c:tx>
                <c:rich>
                  <a:bodyPr/>
                  <a:lstStyle/>
                  <a:p>
                    <a:fld id="{12D5895C-3FC2-4C8A-BFE9-CF880BDF4826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F-6521-4075-A9F7-DD76C3469896}"/>
                </c:ext>
              </c:extLst>
            </c:dLbl>
            <c:dLbl>
              <c:idx val="20"/>
              <c:layout>
                <c:manualLayout>
                  <c:x val="-1.8697575428107283E-2"/>
                  <c:y val="1.2505444563747708E-7"/>
                </c:manualLayout>
              </c:layout>
              <c:tx>
                <c:rich>
                  <a:bodyPr/>
                  <a:lstStyle/>
                  <a:p>
                    <a:fld id="{989BBD22-E76F-409A-A500-45A3C9F7B721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40-6521-4075-A9F7-DD76C3469896}"/>
                </c:ext>
              </c:extLst>
            </c:dLbl>
            <c:dLbl>
              <c:idx val="21"/>
              <c:layout>
                <c:manualLayout>
                  <c:x val="-1.9929158746285702E-2"/>
                  <c:y val="1.2505444563747708E-7"/>
                </c:manualLayout>
              </c:layout>
              <c:tx>
                <c:rich>
                  <a:bodyPr/>
                  <a:lstStyle/>
                  <a:p>
                    <a:fld id="{660A5C52-CD80-43EF-96E0-FB3A6EE9B86E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41-6521-4075-A9F7-DD76C3469896}"/>
                </c:ext>
              </c:extLst>
            </c:dLbl>
            <c:dLbl>
              <c:idx val="22"/>
              <c:layout>
                <c:manualLayout>
                  <c:x val="-5.7953710815734936E-2"/>
                  <c:y val="1.5881914588563996E-3"/>
                </c:manualLayout>
              </c:layout>
              <c:tx>
                <c:rich>
                  <a:bodyPr/>
                  <a:lstStyle/>
                  <a:p>
                    <a:fld id="{843B4C0C-C2D4-4F75-B864-F395E59DE1DC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42-6521-4075-A9F7-DD76C3469896}"/>
                </c:ext>
              </c:extLst>
            </c:dLbl>
            <c:dLbl>
              <c:idx val="23"/>
              <c:layout>
                <c:manualLayout>
                  <c:x val="-8.2110723645478001E-2"/>
                  <c:y val="-1.9262136252570963E-3"/>
                </c:manualLayout>
              </c:layout>
              <c:tx>
                <c:rich>
                  <a:bodyPr/>
                  <a:lstStyle/>
                  <a:p>
                    <a:fld id="{C5B6B6C4-FCAC-49C4-BDAE-B531B87CF8C8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43-6521-4075-A9F7-DD76C3469896}"/>
                </c:ext>
              </c:extLst>
            </c:dLbl>
            <c:dLbl>
              <c:idx val="24"/>
              <c:layout>
                <c:manualLayout>
                  <c:x val="-2.4164820701444011E-2"/>
                  <c:y val="-"/>
                </c:manualLayout>
              </c:layout>
              <c:tx>
                <c:rich>
                  <a:bodyPr/>
                  <a:lstStyle/>
                  <a:p>
                    <a:fld id="{47BBA85F-4C7E-4536-816C-059CA94A8402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44-6521-4075-A9F7-DD76C3469896}"/>
                </c:ext>
              </c:extLst>
            </c:dLbl>
            <c:dLbl>
              <c:idx val="25"/>
              <c:layout>
                <c:manualLayout>
                  <c:x val="-1.2191991661192973E-2"/>
                  <c:y val="-1.5880664044108203E-3"/>
                </c:manualLayout>
              </c:layout>
              <c:tx>
                <c:rich>
                  <a:bodyPr/>
                  <a:lstStyle/>
                  <a:p>
                    <a:fld id="{30C7F0D8-A748-4C14-A42D-3E8A093C204E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45-6521-4075-A9F7-DD76C3469896}"/>
                </c:ext>
              </c:extLst>
            </c:dLbl>
            <c:dLbl>
              <c:idx val="26"/>
              <c:layout>
                <c:manualLayout>
                  <c:x val="-2.1253135212926627E-2"/>
                  <c:y val="1.5883165133020079E-3"/>
                </c:manualLayout>
              </c:layout>
              <c:tx>
                <c:rich>
                  <a:bodyPr/>
                  <a:lstStyle/>
                  <a:p>
                    <a:fld id="{E79FB84A-427B-4331-8E4C-ADE689BDDD36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46-6521-4075-A9F7-DD76C3469896}"/>
                </c:ext>
              </c:extLst>
            </c:dLbl>
            <c:dLbl>
              <c:idx val="27"/>
              <c:layout>
                <c:manualLayout>
                  <c:x val="-0.1003962169560297"/>
                  <c:y val="-2.9116507055993207E-17"/>
                </c:manualLayout>
              </c:layout>
              <c:tx>
                <c:rich>
                  <a:bodyPr/>
                  <a:lstStyle/>
                  <a:p>
                    <a:fld id="{78DD9CBD-80AC-4F56-9F7D-09FD655A4ACF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47-6521-4075-A9F7-DD76C3469896}"/>
                </c:ext>
              </c:extLst>
            </c:dLbl>
            <c:dLbl>
              <c:idx val="28"/>
              <c:layout>
                <c:manualLayout>
                  <c:x val="-6.3591970167857309E-2"/>
                  <c:y val="-1.5880664044107913E-3"/>
                </c:manualLayout>
              </c:layout>
              <c:tx>
                <c:rich>
                  <a:bodyPr/>
                  <a:lstStyle/>
                  <a:p>
                    <a:fld id="{DDD6BA70-1DC3-4D6D-BE1F-4C2E94DBB234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48-6521-4075-A9F7-DD76C3469896}"/>
                </c:ext>
              </c:extLst>
            </c:dLbl>
            <c:dLbl>
              <c:idx val="29"/>
              <c:layout>
                <c:manualLayout>
                  <c:x val="-0.10023930042337099"/>
                  <c:y val="0"/>
                </c:manualLayout>
              </c:layout>
              <c:tx>
                <c:rich>
                  <a:bodyPr/>
                  <a:lstStyle/>
                  <a:p>
                    <a:fld id="{FCF95B94-5AF4-438A-A8C3-AE9499D93A67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49-6521-4075-A9F7-DD76C3469896}"/>
                </c:ext>
              </c:extLst>
            </c:dLbl>
            <c:dLbl>
              <c:idx val="30"/>
              <c:layout>
                <c:manualLayout>
                  <c:x val="-0.1259616830865124"/>
                  <c:y val="1.2501692924557029E-3"/>
                </c:manualLayout>
              </c:layout>
              <c:tx>
                <c:rich>
                  <a:bodyPr/>
                  <a:lstStyle/>
                  <a:p>
                    <a:fld id="{E4463FDE-97C9-4983-992C-23C11E60BCBA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4A-6521-4075-A9F7-DD76C3469896}"/>
                </c:ext>
              </c:extLst>
            </c:dLbl>
            <c:dLbl>
              <c:idx val="31"/>
              <c:layout>
                <c:manualLayout>
                  <c:x val="-3.089553143573856E-2"/>
                  <c:y val="1.2505444557924407E-7"/>
                </c:manualLayout>
              </c:layout>
              <c:tx>
                <c:rich>
                  <a:bodyPr/>
                  <a:lstStyle/>
                  <a:p>
                    <a:fld id="{0AFEEF40-EE8F-4218-AB91-1A4EA8052460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4B-6521-4075-A9F7-DD76C3469896}"/>
                </c:ext>
              </c:extLst>
            </c:dLbl>
            <c:dLbl>
              <c:idx val="32"/>
              <c:layout>
                <c:manualLayout>
                  <c:x val="-2.3015436921451669E-2"/>
                  <c:y val="1.5884415677475726E-3"/>
                </c:manualLayout>
              </c:layout>
              <c:tx>
                <c:rich>
                  <a:bodyPr/>
                  <a:lstStyle/>
                  <a:p>
                    <a:fld id="{A4442D95-181E-4E27-85E0-32FFBD943148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A-6521-4075-A9F7-DD76C3469896}"/>
                </c:ext>
              </c:extLst>
            </c:dLbl>
            <c:dLbl>
              <c:idx val="33"/>
              <c:layout>
                <c:manualLayout>
                  <c:x val="-0.22693047730061922"/>
                  <c:y val="0"/>
                </c:manualLayout>
              </c:layout>
              <c:tx>
                <c:rich>
                  <a:bodyPr/>
                  <a:lstStyle/>
                  <a:p>
                    <a:fld id="{7FD60ED7-BCD7-4E91-BD64-C7245ABE23F1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B-6521-4075-A9F7-DD76C3469896}"/>
                </c:ext>
              </c:extLst>
            </c:dLbl>
            <c:dLbl>
              <c:idx val="34"/>
              <c:layout>
                <c:manualLayout>
                  <c:x val="-0.27776471043694478"/>
                  <c:y val="1.9263386797026755E-3"/>
                </c:manualLayout>
              </c:layout>
              <c:tx>
                <c:rich>
                  <a:bodyPr/>
                  <a:lstStyle/>
                  <a:p>
                    <a:fld id="{5008E6EC-3CD9-429A-8F58-BD790B184B08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4C-6521-4075-A9F7-DD76C3469896}"/>
                </c:ext>
              </c:extLst>
            </c:dLbl>
            <c:dLbl>
              <c:idx val="35"/>
              <c:layout>
                <c:manualLayout>
                  <c:x val="-4.753076721196494E-2"/>
                  <c:y val="-"/>
                </c:manualLayout>
              </c:layout>
              <c:tx>
                <c:rich>
                  <a:bodyPr/>
                  <a:lstStyle/>
                  <a:p>
                    <a:fld id="{F27E94D5-C15E-4A17-A326-2F2E62081B31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4D-6521-4075-A9F7-DD76C346989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End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'Staff - perm &amp; subc'!$B$3:$B$42</c:f>
              <c:strCache>
                <c:ptCount val="36"/>
                <c:pt idx="0">
                  <c:v>MREN</c:v>
                </c:pt>
                <c:pt idx="1">
                  <c:v>BREN</c:v>
                </c:pt>
                <c:pt idx="2">
                  <c:v>MARNET</c:v>
                </c:pt>
                <c:pt idx="3">
                  <c:v>CYNET</c:v>
                </c:pt>
                <c:pt idx="4">
                  <c:v>URAN</c:v>
                </c:pt>
                <c:pt idx="5">
                  <c:v>ACOnet</c:v>
                </c:pt>
                <c:pt idx="6">
                  <c:v>IUCC</c:v>
                </c:pt>
                <c:pt idx="7">
                  <c:v>GRENA</c:v>
                </c:pt>
                <c:pt idx="8">
                  <c:v>SANET</c:v>
                </c:pt>
                <c:pt idx="9">
                  <c:v>Funet</c:v>
                </c:pt>
                <c:pt idx="10">
                  <c:v>BASNET</c:v>
                </c:pt>
                <c:pt idx="11">
                  <c:v>RESTENA</c:v>
                </c:pt>
                <c:pt idx="12">
                  <c:v>RoEduNet</c:v>
                </c:pt>
                <c:pt idx="13">
                  <c:v>RENAM</c:v>
                </c:pt>
                <c:pt idx="14">
                  <c:v>AMRES</c:v>
                </c:pt>
                <c:pt idx="15">
                  <c:v>ASNET-AM</c:v>
                </c:pt>
                <c:pt idx="16">
                  <c:v>AzScienceNet</c:v>
                </c:pt>
                <c:pt idx="17">
                  <c:v>ULAKBIM</c:v>
                </c:pt>
                <c:pt idx="18">
                  <c:v>RASH</c:v>
                </c:pt>
                <c:pt idx="19">
                  <c:v>EENet</c:v>
                </c:pt>
                <c:pt idx="20">
                  <c:v>DeIC</c:v>
                </c:pt>
                <c:pt idx="21">
                  <c:v>RedIRIS</c:v>
                </c:pt>
                <c:pt idx="22">
                  <c:v>LITNET</c:v>
                </c:pt>
                <c:pt idx="23">
                  <c:v>DFN</c:v>
                </c:pt>
                <c:pt idx="24">
                  <c:v>SUNET</c:v>
                </c:pt>
                <c:pt idx="25">
                  <c:v>GARR</c:v>
                </c:pt>
                <c:pt idx="26">
                  <c:v>ARNES</c:v>
                </c:pt>
                <c:pt idx="27">
                  <c:v>HEAnet</c:v>
                </c:pt>
                <c:pt idx="28">
                  <c:v>GRNET S.A.</c:v>
                </c:pt>
                <c:pt idx="29">
                  <c:v>FCCN</c:v>
                </c:pt>
                <c:pt idx="30">
                  <c:v>SWITCH</c:v>
                </c:pt>
                <c:pt idx="31">
                  <c:v>RENATER</c:v>
                </c:pt>
                <c:pt idx="32">
                  <c:v>KIFÜ</c:v>
                </c:pt>
                <c:pt idx="33">
                  <c:v>CESNET</c:v>
                </c:pt>
                <c:pt idx="34">
                  <c:v>Jisc</c:v>
                </c:pt>
                <c:pt idx="35">
                  <c:v>CARNET</c:v>
                </c:pt>
              </c:strCache>
            </c:strRef>
          </c:cat>
          <c:val>
            <c:numRef>
              <c:f>'Staff - perm &amp; subc'!$H$3:$H$42</c:f>
              <c:numCache>
                <c:formatCode>General</c:formatCode>
                <c:ptCount val="36"/>
                <c:pt idx="0">
                  <c:v>0</c:v>
                </c:pt>
                <c:pt idx="1">
                  <c:v>0</c:v>
                </c:pt>
                <c:pt idx="2">
                  <c:v>-1</c:v>
                </c:pt>
                <c:pt idx="3">
                  <c:v>-3</c:v>
                </c:pt>
                <c:pt idx="4">
                  <c:v>-7</c:v>
                </c:pt>
                <c:pt idx="5">
                  <c:v>0</c:v>
                </c:pt>
                <c:pt idx="6">
                  <c:v>-2.8</c:v>
                </c:pt>
                <c:pt idx="7">
                  <c:v>-3</c:v>
                </c:pt>
                <c:pt idx="8">
                  <c:v>-16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-7</c:v>
                </c:pt>
                <c:pt idx="14">
                  <c:v>-7</c:v>
                </c:pt>
                <c:pt idx="15">
                  <c:v>-2</c:v>
                </c:pt>
                <c:pt idx="16">
                  <c:v>0</c:v>
                </c:pt>
                <c:pt idx="17">
                  <c:v>-2</c:v>
                </c:pt>
                <c:pt idx="18">
                  <c:v>0</c:v>
                </c:pt>
                <c:pt idx="19">
                  <c:v>0</c:v>
                </c:pt>
                <c:pt idx="20">
                  <c:v>-0.8</c:v>
                </c:pt>
                <c:pt idx="21">
                  <c:v>-12</c:v>
                </c:pt>
                <c:pt idx="22">
                  <c:v>0</c:v>
                </c:pt>
                <c:pt idx="23">
                  <c:v>0</c:v>
                </c:pt>
                <c:pt idx="24">
                  <c:v>-25</c:v>
                </c:pt>
                <c:pt idx="25">
                  <c:v>-7</c:v>
                </c:pt>
                <c:pt idx="26">
                  <c:v>-15</c:v>
                </c:pt>
                <c:pt idx="27">
                  <c:v>0</c:v>
                </c:pt>
                <c:pt idx="28">
                  <c:v>-90</c:v>
                </c:pt>
                <c:pt idx="29">
                  <c:v>0</c:v>
                </c:pt>
                <c:pt idx="30">
                  <c:v>0</c:v>
                </c:pt>
                <c:pt idx="31">
                  <c:v>-27</c:v>
                </c:pt>
                <c:pt idx="32">
                  <c:v>-3</c:v>
                </c:pt>
                <c:pt idx="33">
                  <c:v>0</c:v>
                </c:pt>
                <c:pt idx="34">
                  <c:v>0</c:v>
                </c:pt>
                <c:pt idx="35">
                  <c:v>-51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'Staff - perm &amp; subc'!$K$3:$K$42</c15:f>
                <c15:dlblRangeCache>
                  <c:ptCount val="36"/>
                  <c:pt idx="0">
                    <c:v>3</c:v>
                  </c:pt>
                  <c:pt idx="2">
                    <c:v>5</c:v>
                  </c:pt>
                  <c:pt idx="3">
                    <c:v>8</c:v>
                  </c:pt>
                  <c:pt idx="4">
                    <c:v>10</c:v>
                  </c:pt>
                  <c:pt idx="5">
                    <c:v>13</c:v>
                  </c:pt>
                  <c:pt idx="6">
                    <c:v>17.1</c:v>
                  </c:pt>
                  <c:pt idx="7">
                    <c:v>16</c:v>
                  </c:pt>
                  <c:pt idx="8">
                    <c:v>16</c:v>
                  </c:pt>
                  <c:pt idx="9">
                    <c:v>18</c:v>
                  </c:pt>
                  <c:pt idx="10">
                    <c:v>21</c:v>
                  </c:pt>
                  <c:pt idx="11">
                    <c:v>20</c:v>
                  </c:pt>
                  <c:pt idx="12">
                    <c:v>20</c:v>
                  </c:pt>
                  <c:pt idx="13">
                    <c:v>22</c:v>
                  </c:pt>
                  <c:pt idx="14">
                    <c:v>20</c:v>
                  </c:pt>
                  <c:pt idx="15">
                    <c:v>22</c:v>
                  </c:pt>
                  <c:pt idx="16">
                    <c:v>24</c:v>
                  </c:pt>
                  <c:pt idx="17">
                    <c:v>19</c:v>
                  </c:pt>
                  <c:pt idx="18">
                    <c:v>29</c:v>
                  </c:pt>
                  <c:pt idx="19">
                    <c:v>24</c:v>
                  </c:pt>
                  <c:pt idx="20">
                    <c:v>27.1</c:v>
                  </c:pt>
                  <c:pt idx="21">
                    <c:v>30</c:v>
                  </c:pt>
                  <c:pt idx="22">
                    <c:v>40</c:v>
                  </c:pt>
                  <c:pt idx="23">
                    <c:v>63</c:v>
                  </c:pt>
                  <c:pt idx="24">
                    <c:v>60</c:v>
                  </c:pt>
                  <c:pt idx="25">
                    <c:v>72</c:v>
                  </c:pt>
                  <c:pt idx="26">
                    <c:v>77</c:v>
                  </c:pt>
                  <c:pt idx="27">
                    <c:v>83</c:v>
                  </c:pt>
                  <c:pt idx="28">
                    <c:v>99</c:v>
                  </c:pt>
                  <c:pt idx="29">
                    <c:v>81</c:v>
                  </c:pt>
                  <c:pt idx="30">
                    <c:v>103</c:v>
                  </c:pt>
                  <c:pt idx="31">
                    <c:v>122</c:v>
                  </c:pt>
                  <c:pt idx="32">
                    <c:v>193</c:v>
                  </c:pt>
                  <c:pt idx="33">
                    <c:v>186.1</c:v>
                  </c:pt>
                  <c:pt idx="34">
                    <c:v>242</c:v>
                  </c:pt>
                  <c:pt idx="35">
                    <c:v>227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2-6521-4075-A9F7-DD76C3469896}"/>
            </c:ext>
          </c:extLst>
        </c:ser>
        <c:ser>
          <c:idx val="6"/>
          <c:order val="6"/>
          <c:tx>
            <c:strRef>
              <c:f>'Staff - perm &amp; subc'!$I$1:$I$2</c:f>
              <c:strCache>
                <c:ptCount val="2"/>
                <c:pt idx="0">
                  <c:v>2021</c:v>
                </c:pt>
                <c:pt idx="1">
                  <c:v>(Permanent employees)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  <a:effectLst/>
          </c:spPr>
          <c:invertIfNegative val="0"/>
          <c:dLbls>
            <c:delete val="1"/>
          </c:dLbls>
          <c:cat>
            <c:strRef>
              <c:f>'Staff - perm &amp; subc'!$B$3:$B$42</c:f>
              <c:strCache>
                <c:ptCount val="36"/>
                <c:pt idx="0">
                  <c:v>MREN</c:v>
                </c:pt>
                <c:pt idx="1">
                  <c:v>BREN</c:v>
                </c:pt>
                <c:pt idx="2">
                  <c:v>MARNET</c:v>
                </c:pt>
                <c:pt idx="3">
                  <c:v>CYNET</c:v>
                </c:pt>
                <c:pt idx="4">
                  <c:v>URAN</c:v>
                </c:pt>
                <c:pt idx="5">
                  <c:v>ACOnet</c:v>
                </c:pt>
                <c:pt idx="6">
                  <c:v>IUCC</c:v>
                </c:pt>
                <c:pt idx="7">
                  <c:v>GRENA</c:v>
                </c:pt>
                <c:pt idx="8">
                  <c:v>SANET</c:v>
                </c:pt>
                <c:pt idx="9">
                  <c:v>Funet</c:v>
                </c:pt>
                <c:pt idx="10">
                  <c:v>BASNET</c:v>
                </c:pt>
                <c:pt idx="11">
                  <c:v>RESTENA</c:v>
                </c:pt>
                <c:pt idx="12">
                  <c:v>RoEduNet</c:v>
                </c:pt>
                <c:pt idx="13">
                  <c:v>RENAM</c:v>
                </c:pt>
                <c:pt idx="14">
                  <c:v>AMRES</c:v>
                </c:pt>
                <c:pt idx="15">
                  <c:v>ASNET-AM</c:v>
                </c:pt>
                <c:pt idx="16">
                  <c:v>AzScienceNet</c:v>
                </c:pt>
                <c:pt idx="17">
                  <c:v>ULAKBIM</c:v>
                </c:pt>
                <c:pt idx="18">
                  <c:v>RASH</c:v>
                </c:pt>
                <c:pt idx="19">
                  <c:v>EENet</c:v>
                </c:pt>
                <c:pt idx="20">
                  <c:v>DeIC</c:v>
                </c:pt>
                <c:pt idx="21">
                  <c:v>RedIRIS</c:v>
                </c:pt>
                <c:pt idx="22">
                  <c:v>LITNET</c:v>
                </c:pt>
                <c:pt idx="23">
                  <c:v>DFN</c:v>
                </c:pt>
                <c:pt idx="24">
                  <c:v>SUNET</c:v>
                </c:pt>
                <c:pt idx="25">
                  <c:v>GARR</c:v>
                </c:pt>
                <c:pt idx="26">
                  <c:v>ARNES</c:v>
                </c:pt>
                <c:pt idx="27">
                  <c:v>HEAnet</c:v>
                </c:pt>
                <c:pt idx="28">
                  <c:v>GRNET S.A.</c:v>
                </c:pt>
                <c:pt idx="29">
                  <c:v>FCCN</c:v>
                </c:pt>
                <c:pt idx="30">
                  <c:v>SWITCH</c:v>
                </c:pt>
                <c:pt idx="31">
                  <c:v>RENATER</c:v>
                </c:pt>
                <c:pt idx="32">
                  <c:v>KIFÜ</c:v>
                </c:pt>
                <c:pt idx="33">
                  <c:v>CESNET</c:v>
                </c:pt>
                <c:pt idx="34">
                  <c:v>Jisc</c:v>
                </c:pt>
                <c:pt idx="35">
                  <c:v>CARNET</c:v>
                </c:pt>
              </c:strCache>
            </c:strRef>
          </c:cat>
          <c:val>
            <c:numRef>
              <c:f>'Staff - perm &amp; subc'!$I$3:$I$42</c:f>
              <c:numCache>
                <c:formatCode>General</c:formatCode>
                <c:ptCount val="36"/>
                <c:pt idx="0">
                  <c:v>3</c:v>
                </c:pt>
                <c:pt idx="1">
                  <c:v>3</c:v>
                </c:pt>
                <c:pt idx="2">
                  <c:v>6</c:v>
                </c:pt>
                <c:pt idx="3">
                  <c:v>6</c:v>
                </c:pt>
                <c:pt idx="4">
                  <c:v>4</c:v>
                </c:pt>
                <c:pt idx="5">
                  <c:v>13</c:v>
                </c:pt>
                <c:pt idx="6">
                  <c:v>12.7</c:v>
                </c:pt>
                <c:pt idx="7">
                  <c:v>13</c:v>
                </c:pt>
                <c:pt idx="9">
                  <c:v>19</c:v>
                </c:pt>
                <c:pt idx="10">
                  <c:v>20</c:v>
                </c:pt>
                <c:pt idx="11">
                  <c:v>20</c:v>
                </c:pt>
                <c:pt idx="12">
                  <c:v>20</c:v>
                </c:pt>
                <c:pt idx="13">
                  <c:v>14</c:v>
                </c:pt>
                <c:pt idx="14">
                  <c:v>15</c:v>
                </c:pt>
                <c:pt idx="15">
                  <c:v>20</c:v>
                </c:pt>
                <c:pt idx="16">
                  <c:v>24</c:v>
                </c:pt>
                <c:pt idx="17">
                  <c:v>16</c:v>
                </c:pt>
                <c:pt idx="18">
                  <c:v>29</c:v>
                </c:pt>
                <c:pt idx="19">
                  <c:v>30</c:v>
                </c:pt>
                <c:pt idx="20">
                  <c:v>30.76</c:v>
                </c:pt>
                <c:pt idx="21">
                  <c:v>18</c:v>
                </c:pt>
                <c:pt idx="22">
                  <c:v>40</c:v>
                </c:pt>
                <c:pt idx="23">
                  <c:v>63.3</c:v>
                </c:pt>
                <c:pt idx="24">
                  <c:v>44</c:v>
                </c:pt>
                <c:pt idx="25">
                  <c:v>73</c:v>
                </c:pt>
                <c:pt idx="26">
                  <c:v>78</c:v>
                </c:pt>
                <c:pt idx="27">
                  <c:v>86</c:v>
                </c:pt>
                <c:pt idx="28">
                  <c:v>9</c:v>
                </c:pt>
                <c:pt idx="29">
                  <c:v>102</c:v>
                </c:pt>
                <c:pt idx="30">
                  <c:v>110</c:v>
                </c:pt>
                <c:pt idx="31">
                  <c:v>97</c:v>
                </c:pt>
                <c:pt idx="32">
                  <c:v>178</c:v>
                </c:pt>
                <c:pt idx="33">
                  <c:v>192.7</c:v>
                </c:pt>
                <c:pt idx="34">
                  <c:v>246</c:v>
                </c:pt>
                <c:pt idx="35">
                  <c:v>191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521-4075-A9F7-DD76C3469896}"/>
            </c:ext>
          </c:extLst>
        </c:ser>
        <c:ser>
          <c:idx val="7"/>
          <c:order val="7"/>
          <c:tx>
            <c:strRef>
              <c:f>'Staff - perm &amp; subc'!$J$1:$J$2</c:f>
              <c:strCache>
                <c:ptCount val="2"/>
                <c:pt idx="0">
                  <c:v>2021</c:v>
                </c:pt>
                <c:pt idx="1">
                  <c:v>(Subcontracted Employees)</c:v>
                </c:pt>
              </c:strCache>
            </c:strRef>
          </c:tx>
          <c:spPr>
            <a:solidFill>
              <a:srgbClr val="8DD0DF"/>
            </a:solidFill>
            <a:ln>
              <a:noFill/>
            </a:ln>
            <a:effectLst/>
          </c:spPr>
          <c:invertIfNegative val="0"/>
          <c:dLbls>
            <c:dLbl>
              <c:idx val="0"/>
              <c:layout>
                <c:manualLayout>
                  <c:x val="9.2798560028459608E-3"/>
                  <c:y val="0"/>
                </c:manualLayout>
              </c:layout>
              <c:tx>
                <c:rich>
                  <a:bodyPr/>
                  <a:lstStyle/>
                  <a:p>
                    <a:fld id="{F0A69CEC-56A7-418D-8E69-EB6FD787F10A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6-6521-4075-A9F7-DD76C3469896}"/>
                </c:ext>
              </c:extLst>
            </c:dLbl>
            <c:dLbl>
              <c:idx val="1"/>
              <c:layout>
                <c:manualLayout>
                  <c:x val="1.0460554098779254E-2"/>
                  <c:y val="0"/>
                </c:manualLayout>
              </c:layout>
              <c:tx>
                <c:rich>
                  <a:bodyPr/>
                  <a:lstStyle/>
                  <a:p>
                    <a:fld id="{97F3162B-4406-4AA2-B140-E6EF86256DD0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7-6521-4075-A9F7-DD76C3469896}"/>
                </c:ext>
              </c:extLst>
            </c:dLbl>
            <c:dLbl>
              <c:idx val="2"/>
              <c:layout>
                <c:manualLayout>
                  <c:x val="1.1563775702280754E-2"/>
                  <c:y val="-1.4125493077652056E-16"/>
                </c:manualLayout>
              </c:layout>
              <c:tx>
                <c:rich>
                  <a:bodyPr/>
                  <a:lstStyle/>
                  <a:p>
                    <a:fld id="{8C412C75-CF81-4B78-BB30-95D731D222E1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8-6521-4075-A9F7-DD76C3469896}"/>
                </c:ext>
              </c:extLst>
            </c:dLbl>
            <c:dLbl>
              <c:idx val="3"/>
              <c:layout>
                <c:manualLayout>
                  <c:x val="1.2589793617901216E-2"/>
                  <c:y val="-1.4125493077652056E-16"/>
                </c:manualLayout>
              </c:layout>
              <c:tx>
                <c:rich>
                  <a:bodyPr/>
                  <a:lstStyle/>
                  <a:p>
                    <a:fld id="{961064F2-B43C-453A-A098-55463D4A5285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9-6521-4075-A9F7-DD76C3469896}"/>
                </c:ext>
              </c:extLst>
            </c:dLbl>
            <c:dLbl>
              <c:idx val="4"/>
              <c:layout>
                <c:manualLayout>
                  <c:x val="1.4620687096453805E-2"/>
                  <c:y val="0"/>
                </c:manualLayout>
              </c:layout>
              <c:tx>
                <c:rich>
                  <a:bodyPr/>
                  <a:lstStyle/>
                  <a:p>
                    <a:fld id="{79E6478A-4D44-4D5D-A31B-68612536DCB9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A-6521-4075-A9F7-DD76C3469896}"/>
                </c:ext>
              </c:extLst>
            </c:dLbl>
            <c:dLbl>
              <c:idx val="5"/>
              <c:layout>
                <c:manualLayout>
                  <c:x val="1.3797051509071826E-2"/>
                  <c:y val="1.5881914588563996E-3"/>
                </c:manualLayout>
              </c:layout>
              <c:tx>
                <c:rich>
                  <a:bodyPr/>
                  <a:lstStyle/>
                  <a:p>
                    <a:fld id="{2EA40DD8-B0BA-4279-A1CA-0E0B3760716B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B-6521-4075-A9F7-DD76C3469896}"/>
                </c:ext>
              </c:extLst>
            </c:dLbl>
            <c:dLbl>
              <c:idx val="6"/>
              <c:layout>
                <c:manualLayout>
                  <c:x val="1.7173739134451877E-2"/>
                  <c:y val="1.9262136252569798E-3"/>
                </c:manualLayout>
              </c:layout>
              <c:tx>
                <c:rich>
                  <a:bodyPr/>
                  <a:lstStyle/>
                  <a:p>
                    <a:fld id="{A3BE1422-CF57-405C-897C-B82F6E1CD35A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C-6521-4075-A9F7-DD76C3469896}"/>
                </c:ext>
              </c:extLst>
            </c:dLbl>
            <c:dLbl>
              <c:idx val="7"/>
              <c:layout>
                <c:manualLayout>
                  <c:x val="1.8134758009656384E-2"/>
                  <c:y val="1.5881914588563996E-3"/>
                </c:manualLayout>
              </c:layout>
              <c:tx>
                <c:rich>
                  <a:bodyPr/>
                  <a:lstStyle/>
                  <a:p>
                    <a:fld id="{755CA643-CCB2-4AA8-8188-1A462D9AF2DB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D-6521-4075-A9F7-DD76C3469896}"/>
                </c:ext>
              </c:extLst>
            </c:dLbl>
            <c:dLbl>
              <c:idx val="8"/>
              <c:layout>
                <c:manualLayout>
                  <c:x val="2.012956078661261E-2"/>
                  <c:y val="1.5881914588563996E-3"/>
                </c:manualLayout>
              </c:layout>
              <c:tx>
                <c:rich>
                  <a:bodyPr/>
                  <a:lstStyle/>
                  <a:p>
                    <a:fld id="{21040F84-7D99-4CAF-B8AD-5F0D503839D8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E-6521-4075-A9F7-DD76C3469896}"/>
                </c:ext>
              </c:extLst>
            </c:dLbl>
            <c:dLbl>
              <c:idx val="9"/>
              <c:layout>
                <c:manualLayout>
                  <c:x val="1.2888378198769698E-2"/>
                  <c:y val="1.9262258531663817E-3"/>
                </c:manualLayout>
              </c:layout>
              <c:tx>
                <c:rich>
                  <a:bodyPr/>
                  <a:lstStyle/>
                  <a:p>
                    <a:fld id="{DAEBEFC4-EEA9-4AFF-8E04-535BDFD9A24B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F-6521-4075-A9F7-DD76C3469896}"/>
                </c:ext>
              </c:extLst>
            </c:dLbl>
            <c:dLbl>
              <c:idx val="10"/>
              <c:layout>
                <c:manualLayout>
                  <c:x val="1.2888378198769698E-2"/>
                  <c:y val="7.062746538826028E-17"/>
                </c:manualLayout>
              </c:layout>
              <c:tx>
                <c:rich>
                  <a:bodyPr/>
                  <a:lstStyle/>
                  <a:p>
                    <a:fld id="{69BBF4A1-95C0-452D-B3D3-102192BA4A5B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0-6521-4075-A9F7-DD76C3469896}"/>
                </c:ext>
              </c:extLst>
            </c:dLbl>
            <c:dLbl>
              <c:idx val="11"/>
              <c:layout>
                <c:manualLayout>
                  <c:x val="1.4620687096453868E-2"/>
                  <c:y val="0"/>
                </c:manualLayout>
              </c:layout>
              <c:tx>
                <c:rich>
                  <a:bodyPr/>
                  <a:lstStyle/>
                  <a:p>
                    <a:fld id="{19DD43AA-4832-4C89-89A4-1CA591C9C097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1-6521-4075-A9F7-DD76C3469896}"/>
                </c:ext>
              </c:extLst>
            </c:dLbl>
            <c:dLbl>
              <c:idx val="12"/>
              <c:layout>
                <c:manualLayout>
                  <c:x val="1.6750063017851174E-2"/>
                  <c:y val="-7.062746538826028E-17"/>
                </c:manualLayout>
              </c:layout>
              <c:tx>
                <c:rich>
                  <a:bodyPr/>
                  <a:lstStyle/>
                  <a:p>
                    <a:fld id="{EAE64F1A-285F-4EDB-A954-B9115CDA99D8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2-6521-4075-A9F7-DD76C3469896}"/>
                </c:ext>
              </c:extLst>
            </c:dLbl>
            <c:dLbl>
              <c:idx val="13"/>
              <c:layout>
                <c:manualLayout>
                  <c:x val="1.6749926615575832E-2"/>
                  <c:y val="0"/>
                </c:manualLayout>
              </c:layout>
              <c:tx>
                <c:rich>
                  <a:bodyPr/>
                  <a:lstStyle/>
                  <a:p>
                    <a:fld id="{F34980AD-B838-4EF7-8E82-5A7985C8A067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3-6521-4075-A9F7-DD76C3469896}"/>
                </c:ext>
              </c:extLst>
            </c:dLbl>
            <c:dLbl>
              <c:idx val="14"/>
              <c:layout>
                <c:manualLayout>
                  <c:x val="1.8322440247619167E-2"/>
                  <c:y val="-9.6311292658326142E-4"/>
                </c:manualLayout>
              </c:layout>
              <c:tx>
                <c:rich>
                  <a:bodyPr rot="0" spcFirstLastPara="1" vertOverflow="ellipsis" vert="horz" wrap="square" lIns="38100" tIns="19050" rIns="38100" bIns="19050" anchor="ctr" anchorCtr="1">
                    <a:noAutofit/>
                  </a:bodyPr>
                  <a:lstStyle/>
                  <a:p>
                    <a:pPr>
                      <a:defRPr sz="900" b="0" i="0" u="none" strike="noStrike" kern="1200" baseline="0">
                        <a:solidFill>
                          <a:schemeClr val="tx1">
                            <a:lumMod val="75000"/>
                            <a:lumOff val="25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fld id="{471F05EA-B7E5-4086-B853-D4707B5C5622}" type="CELLRANGE">
                      <a:rPr lang="en-US"/>
                      <a:pPr>
                        <a:defRPr/>
                      </a:pPr>
                      <a:t>[CELLRANGE]</a:t>
                    </a:fld>
                    <a:endParaRPr lang="en-GB"/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3.4854055021404234E-2"/>
                      <c:h val="2.1159666832696211E-2"/>
                    </c:manualLayout>
                  </c15:layout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4-6521-4075-A9F7-DD76C3469896}"/>
                </c:ext>
              </c:extLst>
            </c:dLbl>
            <c:dLbl>
              <c:idx val="15"/>
              <c:layout>
                <c:manualLayout>
                  <c:x val="1.2888378198769698E-2"/>
                  <c:y val="-1.926225853166311E-3"/>
                </c:manualLayout>
              </c:layout>
              <c:tx>
                <c:rich>
                  <a:bodyPr/>
                  <a:lstStyle/>
                  <a:p>
                    <a:fld id="{56C6130A-2EF0-4817-822E-C6A34F4FE33B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5-6521-4075-A9F7-DD76C3469896}"/>
                </c:ext>
              </c:extLst>
            </c:dLbl>
            <c:dLbl>
              <c:idx val="16"/>
              <c:layout>
                <c:manualLayout>
                  <c:x val="1.7301673819601925E-2"/>
                  <c:y val="1.9262258531663817E-3"/>
                </c:manualLayout>
              </c:layout>
              <c:tx>
                <c:rich>
                  <a:bodyPr/>
                  <a:lstStyle/>
                  <a:p>
                    <a:fld id="{22059ECC-7C9C-4489-9515-0B2F7E5EA744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6-6521-4075-A9F7-DD76C3469896}"/>
                </c:ext>
              </c:extLst>
            </c:dLbl>
            <c:dLbl>
              <c:idx val="17"/>
              <c:layout>
                <c:manualLayout>
                  <c:x val="1.4620687096453868E-2"/>
                  <c:y val="0"/>
                </c:manualLayout>
              </c:layout>
              <c:tx>
                <c:rich>
                  <a:bodyPr/>
                  <a:lstStyle/>
                  <a:p>
                    <a:fld id="{9ABE15A0-0034-4C08-9A06-72D587ABC00D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7-6521-4075-A9F7-DD76C3469896}"/>
                </c:ext>
              </c:extLst>
            </c:dLbl>
            <c:dLbl>
              <c:idx val="18"/>
              <c:layout>
                <c:manualLayout>
                  <c:x val="1.4620687096453868E-2"/>
                  <c:y val="0"/>
                </c:manualLayout>
              </c:layout>
              <c:tx>
                <c:rich>
                  <a:bodyPr/>
                  <a:lstStyle/>
                  <a:p>
                    <a:fld id="{09C7B12E-4147-484F-8FD6-C5AE20CCE668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8-6521-4075-A9F7-DD76C3469896}"/>
                </c:ext>
              </c:extLst>
            </c:dLbl>
            <c:dLbl>
              <c:idx val="19"/>
              <c:layout>
                <c:manualLayout>
                  <c:x val="1.6573694875748377E-2"/>
                  <c:y val="-7.062746538826028E-17"/>
                </c:manualLayout>
              </c:layout>
              <c:tx>
                <c:rich>
                  <a:bodyPr/>
                  <a:lstStyle/>
                  <a:p>
                    <a:fld id="{ACFCBFE2-815C-4BE2-9B33-D9A38350C1A8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9-6521-4075-A9F7-DD76C3469896}"/>
                </c:ext>
              </c:extLst>
            </c:dLbl>
            <c:dLbl>
              <c:idx val="20"/>
              <c:layout>
                <c:manualLayout>
                  <c:x val="1.6191573940057016E-2"/>
                  <c:y val="-5.8233014111986414E-17"/>
                </c:manualLayout>
              </c:layout>
              <c:tx>
                <c:rich>
                  <a:bodyPr/>
                  <a:lstStyle/>
                  <a:p>
                    <a:fld id="{9CB62C35-D263-40CD-9F3F-A1EC543F199E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A-6521-4075-A9F7-DD76C3469896}"/>
                </c:ext>
              </c:extLst>
            </c:dLbl>
            <c:dLbl>
              <c:idx val="21"/>
              <c:layout>
                <c:manualLayout>
                  <c:x val="1.9774519509539762E-2"/>
                  <c:y val="-5.8233014111986414E-17"/>
                </c:manualLayout>
              </c:layout>
              <c:tx>
                <c:rich>
                  <a:bodyPr/>
                  <a:lstStyle/>
                  <a:p>
                    <a:fld id="{089EEE40-3A93-425C-8C69-1AEBA45CF955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B-6521-4075-A9F7-DD76C3469896}"/>
                </c:ext>
              </c:extLst>
            </c:dLbl>
            <c:dLbl>
              <c:idx val="22"/>
              <c:layout>
                <c:manualLayout>
                  <c:x val="1.4620687096453868E-2"/>
                  <c:y val="0"/>
                </c:manualLayout>
              </c:layout>
              <c:tx>
                <c:rich>
                  <a:bodyPr/>
                  <a:lstStyle/>
                  <a:p>
                    <a:fld id="{EA62AE40-56BD-4335-B251-A7C27D65EA39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C-6521-4075-A9F7-DD76C3469896}"/>
                </c:ext>
              </c:extLst>
            </c:dLbl>
            <c:dLbl>
              <c:idx val="23"/>
              <c:layout>
                <c:manualLayout>
                  <c:x val="1.6363455560142681E-2"/>
                  <c:y val="1.5881914588563996E-3"/>
                </c:manualLayout>
              </c:layout>
              <c:tx>
                <c:rich>
                  <a:bodyPr/>
                  <a:lstStyle/>
                  <a:p>
                    <a:fld id="{2D9D5725-00D5-4F56-9C5F-6DF6BB03652D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D-6521-4075-A9F7-DD76C3469896}"/>
                </c:ext>
              </c:extLst>
            </c:dLbl>
            <c:dLbl>
              <c:idx val="24"/>
              <c:layout>
                <c:manualLayout>
                  <c:x val="2.5013384535620867E-2"/>
                  <c:y val="0"/>
                </c:manualLayout>
              </c:layout>
              <c:tx>
                <c:rich>
                  <a:bodyPr/>
                  <a:lstStyle/>
                  <a:p>
                    <a:fld id="{35C73E88-4062-47FC-A472-2071B3C47A04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E-6521-4075-A9F7-DD76C3469896}"/>
                </c:ext>
              </c:extLst>
            </c:dLbl>
            <c:dLbl>
              <c:idx val="25"/>
              <c:layout>
                <c:manualLayout>
                  <c:x val="1.730167381960199E-2"/>
                  <c:y val="-3.531373269413014E-17"/>
                </c:manualLayout>
              </c:layout>
              <c:tx>
                <c:rich>
                  <a:bodyPr/>
                  <a:lstStyle/>
                  <a:p>
                    <a:fld id="{26082189-B7E4-4E20-AFA1-812428281078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F-6521-4075-A9F7-DD76C3469896}"/>
                </c:ext>
              </c:extLst>
            </c:dLbl>
            <c:dLbl>
              <c:idx val="26"/>
              <c:layout>
                <c:manualLayout>
                  <c:x val="1.4620687096453741E-2"/>
                  <c:y val="0"/>
                </c:manualLayout>
              </c:layout>
              <c:tx>
                <c:rich>
                  <a:bodyPr/>
                  <a:lstStyle/>
                  <a:p>
                    <a:fld id="{3451108C-B43B-4BD3-8143-3ACE9BDA39C7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0-6521-4075-A9F7-DD76C3469896}"/>
                </c:ext>
              </c:extLst>
            </c:dLbl>
            <c:dLbl>
              <c:idx val="27"/>
              <c:layout>
                <c:manualLayout>
                  <c:x val="1.1935199436358417E-2"/>
                  <c:y val="3.380221664006676E-4"/>
                </c:manualLayout>
              </c:layout>
              <c:tx>
                <c:rich>
                  <a:bodyPr/>
                  <a:lstStyle/>
                  <a:p>
                    <a:fld id="{CE894748-4064-457E-B5C2-77479E2BEA45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1-6521-4075-A9F7-DD76C3469896}"/>
                </c:ext>
              </c:extLst>
            </c:dLbl>
            <c:dLbl>
              <c:idx val="28"/>
              <c:layout>
                <c:manualLayout>
                  <c:x val="6.0068993390744944E-2"/>
                  <c:y val="-2.9116507055993207E-17"/>
                </c:manualLayout>
              </c:layout>
              <c:tx>
                <c:rich>
                  <a:bodyPr/>
                  <a:lstStyle/>
                  <a:p>
                    <a:fld id="{2C56A61A-5CC4-4A30-B4E2-E4C68AB11D73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2-6521-4075-A9F7-DD76C3469896}"/>
                </c:ext>
              </c:extLst>
            </c:dLbl>
            <c:dLbl>
              <c:idx val="29"/>
              <c:layout>
                <c:manualLayout>
                  <c:x val="1.9332567298154642E-2"/>
                  <c:y val="-3.531373269413014E-17"/>
                </c:manualLayout>
              </c:layout>
              <c:tx>
                <c:rich>
                  <a:bodyPr/>
                  <a:lstStyle/>
                  <a:p>
                    <a:fld id="{FB6808F0-856F-4601-9558-5C4E6E22A599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3-6521-4075-A9F7-DD76C3469896}"/>
                </c:ext>
              </c:extLst>
            </c:dLbl>
            <c:dLbl>
              <c:idx val="30"/>
              <c:layout>
                <c:manualLayout>
                  <c:x val="1.4946218403739088E-2"/>
                  <c:y val="1.9262136252570963E-3"/>
                </c:manualLayout>
              </c:layout>
              <c:tx>
                <c:rich>
                  <a:bodyPr/>
                  <a:lstStyle/>
                  <a:p>
                    <a:fld id="{820EE0F4-8721-4BC7-8FE6-799ACF4C6377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4-6521-4075-A9F7-DD76C3469896}"/>
                </c:ext>
              </c:extLst>
            </c:dLbl>
            <c:dLbl>
              <c:idx val="31"/>
              <c:layout>
                <c:manualLayout>
                  <c:x val="2.8540699019233614E-2"/>
                  <c:y val="1.5881914588563996E-3"/>
                </c:manualLayout>
              </c:layout>
              <c:tx>
                <c:rich>
                  <a:bodyPr/>
                  <a:lstStyle/>
                  <a:p>
                    <a:fld id="{36A29CC7-6729-4327-9519-EB1EC9052BD1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5-6521-4075-A9F7-DD76C3469896}"/>
                </c:ext>
              </c:extLst>
            </c:dLbl>
            <c:dLbl>
              <c:idx val="32"/>
              <c:layout>
                <c:manualLayout>
                  <c:x val="1.5867949502786426E-2"/>
                  <c:y val="0"/>
                </c:manualLayout>
              </c:layout>
              <c:tx>
                <c:rich>
                  <a:bodyPr/>
                  <a:lstStyle/>
                  <a:p>
                    <a:fld id="{4FB00296-BB5F-42BF-A377-D62FA0B46104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6-6521-4075-A9F7-DD76C3469896}"/>
                </c:ext>
              </c:extLst>
            </c:dLbl>
            <c:dLbl>
              <c:idx val="33"/>
              <c:layout>
                <c:manualLayout>
                  <c:x val="2.4362264801556385E-2"/>
                  <c:y val="8.828433173532535E-18"/>
                </c:manualLayout>
              </c:layout>
              <c:tx>
                <c:rich>
                  <a:bodyPr/>
                  <a:lstStyle/>
                  <a:p>
                    <a:fld id="{C71E7BDA-E9D6-4FA1-B969-100866282164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7-6521-4075-A9F7-DD76C3469896}"/>
                </c:ext>
              </c:extLst>
            </c:dLbl>
            <c:dLbl>
              <c:idx val="34"/>
              <c:layout>
                <c:manualLayout>
                  <c:x val="1.8672958943716414E-2"/>
                  <c:y val="-1.9262136252570963E-3"/>
                </c:manualLayout>
              </c:layout>
              <c:tx>
                <c:rich>
                  <a:bodyPr/>
                  <a:lstStyle/>
                  <a:p>
                    <a:fld id="{420C03DF-BB53-4F27-ACCB-0A0F36DE3B7D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8-6521-4075-A9F7-DD76C3469896}"/>
                </c:ext>
              </c:extLst>
            </c:dLbl>
            <c:dLbl>
              <c:idx val="35"/>
              <c:layout>
                <c:manualLayout>
                  <c:x val="7.292734808012101E-2"/>
                  <c:y val="0"/>
                </c:manualLayout>
              </c:layout>
              <c:tx>
                <c:rich>
                  <a:bodyPr/>
                  <a:lstStyle/>
                  <a:p>
                    <a:fld id="{4A17F1B3-0D0E-4776-84D6-093799633FD8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9-6521-4075-A9F7-DD76C346989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End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cat>
            <c:strRef>
              <c:f>'Staff - perm &amp; subc'!$B$3:$B$42</c:f>
              <c:strCache>
                <c:ptCount val="36"/>
                <c:pt idx="0">
                  <c:v>MREN</c:v>
                </c:pt>
                <c:pt idx="1">
                  <c:v>BREN</c:v>
                </c:pt>
                <c:pt idx="2">
                  <c:v>MARNET</c:v>
                </c:pt>
                <c:pt idx="3">
                  <c:v>CYNET</c:v>
                </c:pt>
                <c:pt idx="4">
                  <c:v>URAN</c:v>
                </c:pt>
                <c:pt idx="5">
                  <c:v>ACOnet</c:v>
                </c:pt>
                <c:pt idx="6">
                  <c:v>IUCC</c:v>
                </c:pt>
                <c:pt idx="7">
                  <c:v>GRENA</c:v>
                </c:pt>
                <c:pt idx="8">
                  <c:v>SANET</c:v>
                </c:pt>
                <c:pt idx="9">
                  <c:v>Funet</c:v>
                </c:pt>
                <c:pt idx="10">
                  <c:v>BASNET</c:v>
                </c:pt>
                <c:pt idx="11">
                  <c:v>RESTENA</c:v>
                </c:pt>
                <c:pt idx="12">
                  <c:v>RoEduNet</c:v>
                </c:pt>
                <c:pt idx="13">
                  <c:v>RENAM</c:v>
                </c:pt>
                <c:pt idx="14">
                  <c:v>AMRES</c:v>
                </c:pt>
                <c:pt idx="15">
                  <c:v>ASNET-AM</c:v>
                </c:pt>
                <c:pt idx="16">
                  <c:v>AzScienceNet</c:v>
                </c:pt>
                <c:pt idx="17">
                  <c:v>ULAKBIM</c:v>
                </c:pt>
                <c:pt idx="18">
                  <c:v>RASH</c:v>
                </c:pt>
                <c:pt idx="19">
                  <c:v>EENet</c:v>
                </c:pt>
                <c:pt idx="20">
                  <c:v>DeIC</c:v>
                </c:pt>
                <c:pt idx="21">
                  <c:v>RedIRIS</c:v>
                </c:pt>
                <c:pt idx="22">
                  <c:v>LITNET</c:v>
                </c:pt>
                <c:pt idx="23">
                  <c:v>DFN</c:v>
                </c:pt>
                <c:pt idx="24">
                  <c:v>SUNET</c:v>
                </c:pt>
                <c:pt idx="25">
                  <c:v>GARR</c:v>
                </c:pt>
                <c:pt idx="26">
                  <c:v>ARNES</c:v>
                </c:pt>
                <c:pt idx="27">
                  <c:v>HEAnet</c:v>
                </c:pt>
                <c:pt idx="28">
                  <c:v>GRNET S.A.</c:v>
                </c:pt>
                <c:pt idx="29">
                  <c:v>FCCN</c:v>
                </c:pt>
                <c:pt idx="30">
                  <c:v>SWITCH</c:v>
                </c:pt>
                <c:pt idx="31">
                  <c:v>RENATER</c:v>
                </c:pt>
                <c:pt idx="32">
                  <c:v>KIFÜ</c:v>
                </c:pt>
                <c:pt idx="33">
                  <c:v>CESNET</c:v>
                </c:pt>
                <c:pt idx="34">
                  <c:v>Jisc</c:v>
                </c:pt>
                <c:pt idx="35">
                  <c:v>CARNET</c:v>
                </c:pt>
              </c:strCache>
            </c:strRef>
          </c:cat>
          <c:val>
            <c:numRef>
              <c:f>'Staff - perm &amp; subc'!$J$3:$J$42</c:f>
              <c:numCache>
                <c:formatCode>General</c:formatCode>
                <c:ptCount val="36"/>
                <c:pt idx="0">
                  <c:v>0</c:v>
                </c:pt>
                <c:pt idx="1">
                  <c:v>2</c:v>
                </c:pt>
                <c:pt idx="2">
                  <c:v>1</c:v>
                </c:pt>
                <c:pt idx="3">
                  <c:v>3</c:v>
                </c:pt>
                <c:pt idx="4">
                  <c:v>8</c:v>
                </c:pt>
                <c:pt idx="5">
                  <c:v>0</c:v>
                </c:pt>
                <c:pt idx="6">
                  <c:v>3.5</c:v>
                </c:pt>
                <c:pt idx="7">
                  <c:v>4</c:v>
                </c:pt>
                <c:pt idx="8">
                  <c:v>17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7</c:v>
                </c:pt>
                <c:pt idx="14">
                  <c:v>7</c:v>
                </c:pt>
                <c:pt idx="15">
                  <c:v>2</c:v>
                </c:pt>
                <c:pt idx="16">
                  <c:v>0</c:v>
                </c:pt>
                <c:pt idx="17">
                  <c:v>8</c:v>
                </c:pt>
                <c:pt idx="18">
                  <c:v>0</c:v>
                </c:pt>
                <c:pt idx="19">
                  <c:v>0</c:v>
                </c:pt>
                <c:pt idx="20">
                  <c:v>0.4</c:v>
                </c:pt>
                <c:pt idx="21">
                  <c:v>18</c:v>
                </c:pt>
                <c:pt idx="22">
                  <c:v>0</c:v>
                </c:pt>
                <c:pt idx="23">
                  <c:v>0</c:v>
                </c:pt>
                <c:pt idx="24">
                  <c:v>25</c:v>
                </c:pt>
                <c:pt idx="25">
                  <c:v>7</c:v>
                </c:pt>
                <c:pt idx="26">
                  <c:v>8</c:v>
                </c:pt>
                <c:pt idx="27">
                  <c:v>0</c:v>
                </c:pt>
                <c:pt idx="28">
                  <c:v>90</c:v>
                </c:pt>
                <c:pt idx="29">
                  <c:v>0</c:v>
                </c:pt>
                <c:pt idx="30">
                  <c:v>0</c:v>
                </c:pt>
                <c:pt idx="31">
                  <c:v>27</c:v>
                </c:pt>
                <c:pt idx="32">
                  <c:v>3</c:v>
                </c:pt>
                <c:pt idx="33">
                  <c:v>0</c:v>
                </c:pt>
                <c:pt idx="34">
                  <c:v>1</c:v>
                </c:pt>
                <c:pt idx="35">
                  <c:v>88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'Staff - perm &amp; subc'!$L$3:$L$42</c15:f>
                <c15:dlblRangeCache>
                  <c:ptCount val="36"/>
                  <c:pt idx="0">
                    <c:v>3</c:v>
                  </c:pt>
                  <c:pt idx="1">
                    <c:v>5</c:v>
                  </c:pt>
                  <c:pt idx="2">
                    <c:v>7</c:v>
                  </c:pt>
                  <c:pt idx="3">
                    <c:v>9</c:v>
                  </c:pt>
                  <c:pt idx="4">
                    <c:v>12</c:v>
                  </c:pt>
                  <c:pt idx="5">
                    <c:v>13</c:v>
                  </c:pt>
                  <c:pt idx="6">
                    <c:v>16.2</c:v>
                  </c:pt>
                  <c:pt idx="7">
                    <c:v>17</c:v>
                  </c:pt>
                  <c:pt idx="8">
                    <c:v>17</c:v>
                  </c:pt>
                  <c:pt idx="9">
                    <c:v>19</c:v>
                  </c:pt>
                  <c:pt idx="10">
                    <c:v>20</c:v>
                  </c:pt>
                  <c:pt idx="11">
                    <c:v>20</c:v>
                  </c:pt>
                  <c:pt idx="12">
                    <c:v>20</c:v>
                  </c:pt>
                  <c:pt idx="13">
                    <c:v>21</c:v>
                  </c:pt>
                  <c:pt idx="14">
                    <c:v>22</c:v>
                  </c:pt>
                  <c:pt idx="15">
                    <c:v>22</c:v>
                  </c:pt>
                  <c:pt idx="16">
                    <c:v>24</c:v>
                  </c:pt>
                  <c:pt idx="17">
                    <c:v>24</c:v>
                  </c:pt>
                  <c:pt idx="18">
                    <c:v>29</c:v>
                  </c:pt>
                  <c:pt idx="19">
                    <c:v>30</c:v>
                  </c:pt>
                  <c:pt idx="20">
                    <c:v>31.2</c:v>
                  </c:pt>
                  <c:pt idx="21">
                    <c:v>36</c:v>
                  </c:pt>
                  <c:pt idx="22">
                    <c:v>40</c:v>
                  </c:pt>
                  <c:pt idx="23">
                    <c:v>63.3</c:v>
                  </c:pt>
                  <c:pt idx="24">
                    <c:v>69</c:v>
                  </c:pt>
                  <c:pt idx="25">
                    <c:v>80</c:v>
                  </c:pt>
                  <c:pt idx="26">
                    <c:v>86</c:v>
                  </c:pt>
                  <c:pt idx="27">
                    <c:v>86</c:v>
                  </c:pt>
                  <c:pt idx="28">
                    <c:v>99</c:v>
                  </c:pt>
                  <c:pt idx="29">
                    <c:v>102</c:v>
                  </c:pt>
                  <c:pt idx="30">
                    <c:v>110</c:v>
                  </c:pt>
                  <c:pt idx="31">
                    <c:v>124</c:v>
                  </c:pt>
                  <c:pt idx="32">
                    <c:v>181</c:v>
                  </c:pt>
                  <c:pt idx="33">
                    <c:v>192.7</c:v>
                  </c:pt>
                  <c:pt idx="34">
                    <c:v>247</c:v>
                  </c:pt>
                  <c:pt idx="35">
                    <c:v>279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4-6521-4075-A9F7-DD76C3469896}"/>
            </c:ext>
          </c:extLst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</c:dLbls>
        <c:gapWidth val="10"/>
        <c:overlap val="100"/>
        <c:axId val="2081039807"/>
        <c:axId val="2073204927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'Staff - perm &amp; subc'!$C$1:$C$2</c15:sqref>
                        </c15:formulaRef>
                      </c:ext>
                    </c:extLst>
                    <c:strCache>
                      <c:ptCount val="2"/>
                      <c:pt idx="0">
                        <c:v>2018</c:v>
                      </c:pt>
                      <c:pt idx="1">
                        <c:v>(Permanent employees)</c:v>
                      </c:pt>
                    </c:strCache>
                  </c:strRef>
                </c:tx>
                <c:spPr>
                  <a:solidFill>
                    <a:srgbClr val="79C29B"/>
                  </a:solidFill>
                  <a:ln>
                    <a:noFill/>
                  </a:ln>
                  <a:effectLst/>
                </c:spPr>
                <c:invertIfNegative val="0"/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en-US"/>
                    </a:p>
                  </c:txPr>
                  <c:dLblPos val="inEnd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>
                    <c:ext uri="{CE6537A1-D6FC-4f65-9D91-7224C49458BB}">
                      <c15:showLeaderLines val="1"/>
                      <c15:leaderLines>
                        <c:spPr>
                          <a:ln w="9525" cap="flat" cmpd="sng" algn="ctr">
                            <a:solidFill>
                              <a:schemeClr val="tx1">
                                <a:lumMod val="35000"/>
                                <a:lumOff val="65000"/>
                              </a:schemeClr>
                            </a:solidFill>
                            <a:round/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strRef>
                    <c:extLst>
                      <c:ext uri="{02D57815-91ED-43cb-92C2-25804820EDAC}">
                        <c15:formulaRef>
                          <c15:sqref>'Staff - perm &amp; subc'!$B$3:$B$42</c15:sqref>
                        </c15:formulaRef>
                      </c:ext>
                    </c:extLst>
                    <c:strCache>
                      <c:ptCount val="36"/>
                      <c:pt idx="0">
                        <c:v>MREN</c:v>
                      </c:pt>
                      <c:pt idx="1">
                        <c:v>BREN</c:v>
                      </c:pt>
                      <c:pt idx="2">
                        <c:v>MARNET</c:v>
                      </c:pt>
                      <c:pt idx="3">
                        <c:v>CYNET</c:v>
                      </c:pt>
                      <c:pt idx="4">
                        <c:v>URAN</c:v>
                      </c:pt>
                      <c:pt idx="5">
                        <c:v>ACOnet</c:v>
                      </c:pt>
                      <c:pt idx="6">
                        <c:v>IUCC</c:v>
                      </c:pt>
                      <c:pt idx="7">
                        <c:v>GRENA</c:v>
                      </c:pt>
                      <c:pt idx="8">
                        <c:v>SANET</c:v>
                      </c:pt>
                      <c:pt idx="9">
                        <c:v>Funet</c:v>
                      </c:pt>
                      <c:pt idx="10">
                        <c:v>BASNET</c:v>
                      </c:pt>
                      <c:pt idx="11">
                        <c:v>RESTENA</c:v>
                      </c:pt>
                      <c:pt idx="12">
                        <c:v>RoEduNet</c:v>
                      </c:pt>
                      <c:pt idx="13">
                        <c:v>RENAM</c:v>
                      </c:pt>
                      <c:pt idx="14">
                        <c:v>AMRES</c:v>
                      </c:pt>
                      <c:pt idx="15">
                        <c:v>ASNET-AM</c:v>
                      </c:pt>
                      <c:pt idx="16">
                        <c:v>AzScienceNet</c:v>
                      </c:pt>
                      <c:pt idx="17">
                        <c:v>ULAKBIM</c:v>
                      </c:pt>
                      <c:pt idx="18">
                        <c:v>RASH</c:v>
                      </c:pt>
                      <c:pt idx="19">
                        <c:v>EENet</c:v>
                      </c:pt>
                      <c:pt idx="20">
                        <c:v>DeIC</c:v>
                      </c:pt>
                      <c:pt idx="21">
                        <c:v>RedIRIS</c:v>
                      </c:pt>
                      <c:pt idx="22">
                        <c:v>LITNET</c:v>
                      </c:pt>
                      <c:pt idx="23">
                        <c:v>DFN</c:v>
                      </c:pt>
                      <c:pt idx="24">
                        <c:v>SUNET</c:v>
                      </c:pt>
                      <c:pt idx="25">
                        <c:v>GARR</c:v>
                      </c:pt>
                      <c:pt idx="26">
                        <c:v>ARNES</c:v>
                      </c:pt>
                      <c:pt idx="27">
                        <c:v>HEAnet</c:v>
                      </c:pt>
                      <c:pt idx="28">
                        <c:v>GRNET S.A.</c:v>
                      </c:pt>
                      <c:pt idx="29">
                        <c:v>FCCN</c:v>
                      </c:pt>
                      <c:pt idx="30">
                        <c:v>SWITCH</c:v>
                      </c:pt>
                      <c:pt idx="31">
                        <c:v>RENATER</c:v>
                      </c:pt>
                      <c:pt idx="32">
                        <c:v>KIFÜ</c:v>
                      </c:pt>
                      <c:pt idx="33">
                        <c:v>CESNET</c:v>
                      </c:pt>
                      <c:pt idx="34">
                        <c:v>Jisc</c:v>
                      </c:pt>
                      <c:pt idx="35">
                        <c:v>CARNET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'Staff - perm &amp; subc'!$C$4:$C$43</c15:sqref>
                        </c15:formulaRef>
                      </c:ext>
                    </c:extLst>
                    <c:numCache>
                      <c:formatCode>General</c:formatCode>
                      <c:ptCount val="36"/>
                      <c:pt idx="1">
                        <c:v>-5</c:v>
                      </c:pt>
                      <c:pt idx="2">
                        <c:v>-4</c:v>
                      </c:pt>
                      <c:pt idx="3">
                        <c:v>-3</c:v>
                      </c:pt>
                      <c:pt idx="4">
                        <c:v>-13</c:v>
                      </c:pt>
                      <c:pt idx="5">
                        <c:v>-14</c:v>
                      </c:pt>
                      <c:pt idx="6">
                        <c:v>-11</c:v>
                      </c:pt>
                      <c:pt idx="7">
                        <c:v>0</c:v>
                      </c:pt>
                      <c:pt idx="8">
                        <c:v>-16</c:v>
                      </c:pt>
                      <c:pt idx="9">
                        <c:v>-21</c:v>
                      </c:pt>
                      <c:pt idx="10">
                        <c:v>-15</c:v>
                      </c:pt>
                      <c:pt idx="11">
                        <c:v>-20</c:v>
                      </c:pt>
                      <c:pt idx="12">
                        <c:v>-19</c:v>
                      </c:pt>
                      <c:pt idx="13">
                        <c:v>-21</c:v>
                      </c:pt>
                      <c:pt idx="14">
                        <c:v>0</c:v>
                      </c:pt>
                      <c:pt idx="15">
                        <c:v>-19</c:v>
                      </c:pt>
                      <c:pt idx="16">
                        <c:v>-14</c:v>
                      </c:pt>
                      <c:pt idx="17">
                        <c:v>-29</c:v>
                      </c:pt>
                      <c:pt idx="18">
                        <c:v>-23.25</c:v>
                      </c:pt>
                      <c:pt idx="19">
                        <c:v>-26.42</c:v>
                      </c:pt>
                      <c:pt idx="20">
                        <c:v>-18</c:v>
                      </c:pt>
                      <c:pt idx="21">
                        <c:v>-50</c:v>
                      </c:pt>
                      <c:pt idx="22">
                        <c:v>-60</c:v>
                      </c:pt>
                      <c:pt idx="23">
                        <c:v>-20</c:v>
                      </c:pt>
                      <c:pt idx="24">
                        <c:v>-65</c:v>
                      </c:pt>
                      <c:pt idx="25">
                        <c:v>-55</c:v>
                      </c:pt>
                      <c:pt idx="26">
                        <c:v>-66</c:v>
                      </c:pt>
                      <c:pt idx="27">
                        <c:v>-10</c:v>
                      </c:pt>
                      <c:pt idx="28">
                        <c:v>-66</c:v>
                      </c:pt>
                      <c:pt idx="29">
                        <c:v>-96.95</c:v>
                      </c:pt>
                      <c:pt idx="30">
                        <c:v>-87.5</c:v>
                      </c:pt>
                      <c:pt idx="31">
                        <c:v>-80</c:v>
                      </c:pt>
                      <c:pt idx="32">
                        <c:v>-172</c:v>
                      </c:pt>
                      <c:pt idx="33">
                        <c:v>-166</c:v>
                      </c:pt>
                      <c:pt idx="34">
                        <c:v>-150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0-0CEF-442A-B7B8-3E2CFC8083B0}"/>
                  </c:ext>
                </c:extLst>
              </c15:ser>
            </c15:filteredBarSeries>
            <c15:filteredBarSeries>
              <c15:ser>
                <c:idx val="1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'Staff - perm &amp; subc'!$D$1:$D$2</c15:sqref>
                        </c15:formulaRef>
                      </c:ext>
                    </c:extLst>
                    <c:strCache>
                      <c:ptCount val="2"/>
                      <c:pt idx="0">
                        <c:v>2018</c:v>
                      </c:pt>
                      <c:pt idx="1">
                        <c:v>(Subcontracted Employees)</c:v>
                      </c:pt>
                    </c:strCache>
                  </c:strRef>
                </c:tx>
                <c:spPr>
                  <a:solidFill>
                    <a:srgbClr val="B6DABD"/>
                  </a:solidFill>
                  <a:ln>
                    <a:noFill/>
                  </a:ln>
                  <a:effectLst/>
                </c:spPr>
                <c:invertIfNegative val="0"/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en-US"/>
                    </a:p>
                  </c:txPr>
                  <c:dLblPos val="inEnd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1"/>
                      <c15:leaderLines>
                        <c:spPr>
                          <a:ln w="9525" cap="flat" cmpd="sng" algn="ctr">
                            <a:solidFill>
                              <a:schemeClr val="tx1">
                                <a:lumMod val="35000"/>
                                <a:lumOff val="65000"/>
                              </a:schemeClr>
                            </a:solidFill>
                            <a:round/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strRef>
                    <c:extLst>
                      <c:ext xmlns:c15="http://schemas.microsoft.com/office/drawing/2012/chart" uri="{02D57815-91ED-43cb-92C2-25804820EDAC}">
                        <c15:formulaRef>
                          <c15:sqref>'Staff - perm &amp; subc'!$B$3:$B$42</c15:sqref>
                        </c15:formulaRef>
                      </c:ext>
                    </c:extLst>
                    <c:strCache>
                      <c:ptCount val="36"/>
                      <c:pt idx="0">
                        <c:v>MREN</c:v>
                      </c:pt>
                      <c:pt idx="1">
                        <c:v>BREN</c:v>
                      </c:pt>
                      <c:pt idx="2">
                        <c:v>MARNET</c:v>
                      </c:pt>
                      <c:pt idx="3">
                        <c:v>CYNET</c:v>
                      </c:pt>
                      <c:pt idx="4">
                        <c:v>URAN</c:v>
                      </c:pt>
                      <c:pt idx="5">
                        <c:v>ACOnet</c:v>
                      </c:pt>
                      <c:pt idx="6">
                        <c:v>IUCC</c:v>
                      </c:pt>
                      <c:pt idx="7">
                        <c:v>GRENA</c:v>
                      </c:pt>
                      <c:pt idx="8">
                        <c:v>SANET</c:v>
                      </c:pt>
                      <c:pt idx="9">
                        <c:v>Funet</c:v>
                      </c:pt>
                      <c:pt idx="10">
                        <c:v>BASNET</c:v>
                      </c:pt>
                      <c:pt idx="11">
                        <c:v>RESTENA</c:v>
                      </c:pt>
                      <c:pt idx="12">
                        <c:v>RoEduNet</c:v>
                      </c:pt>
                      <c:pt idx="13">
                        <c:v>RENAM</c:v>
                      </c:pt>
                      <c:pt idx="14">
                        <c:v>AMRES</c:v>
                      </c:pt>
                      <c:pt idx="15">
                        <c:v>ASNET-AM</c:v>
                      </c:pt>
                      <c:pt idx="16">
                        <c:v>AzScienceNet</c:v>
                      </c:pt>
                      <c:pt idx="17">
                        <c:v>ULAKBIM</c:v>
                      </c:pt>
                      <c:pt idx="18">
                        <c:v>RASH</c:v>
                      </c:pt>
                      <c:pt idx="19">
                        <c:v>EENet</c:v>
                      </c:pt>
                      <c:pt idx="20">
                        <c:v>DeIC</c:v>
                      </c:pt>
                      <c:pt idx="21">
                        <c:v>RedIRIS</c:v>
                      </c:pt>
                      <c:pt idx="22">
                        <c:v>LITNET</c:v>
                      </c:pt>
                      <c:pt idx="23">
                        <c:v>DFN</c:v>
                      </c:pt>
                      <c:pt idx="24">
                        <c:v>SUNET</c:v>
                      </c:pt>
                      <c:pt idx="25">
                        <c:v>GARR</c:v>
                      </c:pt>
                      <c:pt idx="26">
                        <c:v>ARNES</c:v>
                      </c:pt>
                      <c:pt idx="27">
                        <c:v>HEAnet</c:v>
                      </c:pt>
                      <c:pt idx="28">
                        <c:v>GRNET S.A.</c:v>
                      </c:pt>
                      <c:pt idx="29">
                        <c:v>FCCN</c:v>
                      </c:pt>
                      <c:pt idx="30">
                        <c:v>SWITCH</c:v>
                      </c:pt>
                      <c:pt idx="31">
                        <c:v>RENATER</c:v>
                      </c:pt>
                      <c:pt idx="32">
                        <c:v>KIFÜ</c:v>
                      </c:pt>
                      <c:pt idx="33">
                        <c:v>CESNET</c:v>
                      </c:pt>
                      <c:pt idx="34">
                        <c:v>Jisc</c:v>
                      </c:pt>
                      <c:pt idx="35">
                        <c:v>CARNET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'Staff - perm &amp; subc'!$D$4:$D$43</c15:sqref>
                        </c15:formulaRef>
                      </c:ext>
                    </c:extLst>
                    <c:numCache>
                      <c:formatCode>General</c:formatCode>
                      <c:ptCount val="36"/>
                      <c:pt idx="1">
                        <c:v>-2</c:v>
                      </c:pt>
                      <c:pt idx="2">
                        <c:v>-3</c:v>
                      </c:pt>
                      <c:pt idx="3">
                        <c:v>-16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-5</c:v>
                      </c:pt>
                      <c:pt idx="7">
                        <c:v>-15</c:v>
                      </c:pt>
                      <c:pt idx="8">
                        <c:v>0</c:v>
                      </c:pt>
                      <c:pt idx="9">
                        <c:v>-1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-3</c:v>
                      </c:pt>
                      <c:pt idx="13">
                        <c:v>-10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-10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-40</c:v>
                      </c:pt>
                      <c:pt idx="24">
                        <c:v>-8</c:v>
                      </c:pt>
                      <c:pt idx="25">
                        <c:v>-5</c:v>
                      </c:pt>
                      <c:pt idx="26">
                        <c:v>0</c:v>
                      </c:pt>
                      <c:pt idx="27">
                        <c:v>-60</c:v>
                      </c:pt>
                      <c:pt idx="28">
                        <c:v>-3</c:v>
                      </c:pt>
                      <c:pt idx="29">
                        <c:v>0</c:v>
                      </c:pt>
                      <c:pt idx="30">
                        <c:v>-23</c:v>
                      </c:pt>
                      <c:pt idx="31">
                        <c:v>-3</c:v>
                      </c:pt>
                      <c:pt idx="32">
                        <c:v>0</c:v>
                      </c:pt>
                      <c:pt idx="33">
                        <c:v>0</c:v>
                      </c:pt>
                      <c:pt idx="34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1-0CEF-442A-B7B8-3E2CFC8083B0}"/>
                  </c:ext>
                </c:extLst>
              </c15:ser>
            </c15:filteredBarSeries>
            <c15:filteredBar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'Staff - perm &amp; subc'!$E$1:$E$2</c15:sqref>
                        </c15:formulaRef>
                      </c:ext>
                    </c:extLst>
                    <c:strCache>
                      <c:ptCount val="2"/>
                      <c:pt idx="0">
                        <c:v>2019</c:v>
                      </c:pt>
                      <c:pt idx="1">
                        <c:v>(Permanent employees)</c:v>
                      </c:pt>
                    </c:strCache>
                  </c:strRef>
                </c:tx>
                <c:spPr>
                  <a:solidFill>
                    <a:srgbClr val="1084B9"/>
                  </a:solidFill>
                  <a:ln>
                    <a:noFill/>
                  </a:ln>
                  <a:effectLst/>
                </c:spPr>
                <c:invertIfNegative val="0"/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en-US"/>
                    </a:p>
                  </c:txPr>
                  <c:dLblPos val="inEnd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1"/>
                      <c15:leaderLines>
                        <c:spPr>
                          <a:ln w="9525" cap="flat" cmpd="sng" algn="ctr">
                            <a:solidFill>
                              <a:schemeClr val="tx1">
                                <a:lumMod val="35000"/>
                                <a:lumOff val="65000"/>
                              </a:schemeClr>
                            </a:solidFill>
                            <a:round/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strRef>
                    <c:extLst>
                      <c:ext xmlns:c15="http://schemas.microsoft.com/office/drawing/2012/chart" uri="{02D57815-91ED-43cb-92C2-25804820EDAC}">
                        <c15:formulaRef>
                          <c15:sqref>'Staff - perm &amp; subc'!$B$3:$B$42</c15:sqref>
                        </c15:formulaRef>
                      </c:ext>
                    </c:extLst>
                    <c:strCache>
                      <c:ptCount val="36"/>
                      <c:pt idx="0">
                        <c:v>MREN</c:v>
                      </c:pt>
                      <c:pt idx="1">
                        <c:v>BREN</c:v>
                      </c:pt>
                      <c:pt idx="2">
                        <c:v>MARNET</c:v>
                      </c:pt>
                      <c:pt idx="3">
                        <c:v>CYNET</c:v>
                      </c:pt>
                      <c:pt idx="4">
                        <c:v>URAN</c:v>
                      </c:pt>
                      <c:pt idx="5">
                        <c:v>ACOnet</c:v>
                      </c:pt>
                      <c:pt idx="6">
                        <c:v>IUCC</c:v>
                      </c:pt>
                      <c:pt idx="7">
                        <c:v>GRENA</c:v>
                      </c:pt>
                      <c:pt idx="8">
                        <c:v>SANET</c:v>
                      </c:pt>
                      <c:pt idx="9">
                        <c:v>Funet</c:v>
                      </c:pt>
                      <c:pt idx="10">
                        <c:v>BASNET</c:v>
                      </c:pt>
                      <c:pt idx="11">
                        <c:v>RESTENA</c:v>
                      </c:pt>
                      <c:pt idx="12">
                        <c:v>RoEduNet</c:v>
                      </c:pt>
                      <c:pt idx="13">
                        <c:v>RENAM</c:v>
                      </c:pt>
                      <c:pt idx="14">
                        <c:v>AMRES</c:v>
                      </c:pt>
                      <c:pt idx="15">
                        <c:v>ASNET-AM</c:v>
                      </c:pt>
                      <c:pt idx="16">
                        <c:v>AzScienceNet</c:v>
                      </c:pt>
                      <c:pt idx="17">
                        <c:v>ULAKBIM</c:v>
                      </c:pt>
                      <c:pt idx="18">
                        <c:v>RASH</c:v>
                      </c:pt>
                      <c:pt idx="19">
                        <c:v>EENet</c:v>
                      </c:pt>
                      <c:pt idx="20">
                        <c:v>DeIC</c:v>
                      </c:pt>
                      <c:pt idx="21">
                        <c:v>RedIRIS</c:v>
                      </c:pt>
                      <c:pt idx="22">
                        <c:v>LITNET</c:v>
                      </c:pt>
                      <c:pt idx="23">
                        <c:v>DFN</c:v>
                      </c:pt>
                      <c:pt idx="24">
                        <c:v>SUNET</c:v>
                      </c:pt>
                      <c:pt idx="25">
                        <c:v>GARR</c:v>
                      </c:pt>
                      <c:pt idx="26">
                        <c:v>ARNES</c:v>
                      </c:pt>
                      <c:pt idx="27">
                        <c:v>HEAnet</c:v>
                      </c:pt>
                      <c:pt idx="28">
                        <c:v>GRNET S.A.</c:v>
                      </c:pt>
                      <c:pt idx="29">
                        <c:v>FCCN</c:v>
                      </c:pt>
                      <c:pt idx="30">
                        <c:v>SWITCH</c:v>
                      </c:pt>
                      <c:pt idx="31">
                        <c:v>RENATER</c:v>
                      </c:pt>
                      <c:pt idx="32">
                        <c:v>KIFÜ</c:v>
                      </c:pt>
                      <c:pt idx="33">
                        <c:v>CESNET</c:v>
                      </c:pt>
                      <c:pt idx="34">
                        <c:v>Jisc</c:v>
                      </c:pt>
                      <c:pt idx="35">
                        <c:v>CARNET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'Staff - perm &amp; subc'!$E$4:$E$43</c15:sqref>
                        </c15:formulaRef>
                      </c:ext>
                    </c:extLst>
                    <c:numCache>
                      <c:formatCode>General</c:formatCode>
                      <c:ptCount val="36"/>
                      <c:pt idx="1">
                        <c:v>-4</c:v>
                      </c:pt>
                      <c:pt idx="2">
                        <c:v>-5</c:v>
                      </c:pt>
                      <c:pt idx="3">
                        <c:v>-3</c:v>
                      </c:pt>
                      <c:pt idx="4">
                        <c:v>-13</c:v>
                      </c:pt>
                      <c:pt idx="5">
                        <c:v>-16</c:v>
                      </c:pt>
                      <c:pt idx="6">
                        <c:v>-13</c:v>
                      </c:pt>
                      <c:pt idx="7">
                        <c:v>0</c:v>
                      </c:pt>
                      <c:pt idx="8">
                        <c:v>-18</c:v>
                      </c:pt>
                      <c:pt idx="9">
                        <c:v>-21</c:v>
                      </c:pt>
                      <c:pt idx="10">
                        <c:v>-15</c:v>
                      </c:pt>
                      <c:pt idx="11">
                        <c:v>-20</c:v>
                      </c:pt>
                      <c:pt idx="12">
                        <c:v>-18</c:v>
                      </c:pt>
                      <c:pt idx="13">
                        <c:v>-11</c:v>
                      </c:pt>
                      <c:pt idx="14">
                        <c:v>-20</c:v>
                      </c:pt>
                      <c:pt idx="15">
                        <c:v>-24</c:v>
                      </c:pt>
                      <c:pt idx="16">
                        <c:v>-14</c:v>
                      </c:pt>
                      <c:pt idx="17">
                        <c:v>-29</c:v>
                      </c:pt>
                      <c:pt idx="18">
                        <c:v>-24</c:v>
                      </c:pt>
                      <c:pt idx="19">
                        <c:v>0</c:v>
                      </c:pt>
                      <c:pt idx="20">
                        <c:v>-18</c:v>
                      </c:pt>
                      <c:pt idx="21">
                        <c:v>-50</c:v>
                      </c:pt>
                      <c:pt idx="22">
                        <c:v>-61</c:v>
                      </c:pt>
                      <c:pt idx="23">
                        <c:v>-35</c:v>
                      </c:pt>
                      <c:pt idx="24">
                        <c:v>-65</c:v>
                      </c:pt>
                      <c:pt idx="25">
                        <c:v>-58</c:v>
                      </c:pt>
                      <c:pt idx="26">
                        <c:v>-67</c:v>
                      </c:pt>
                      <c:pt idx="27">
                        <c:v>-9</c:v>
                      </c:pt>
                      <c:pt idx="28">
                        <c:v>-70</c:v>
                      </c:pt>
                      <c:pt idx="29">
                        <c:v>-95.4</c:v>
                      </c:pt>
                      <c:pt idx="30">
                        <c:v>-82.7</c:v>
                      </c:pt>
                      <c:pt idx="31">
                        <c:v>-148</c:v>
                      </c:pt>
                      <c:pt idx="32">
                        <c:v>-180.7</c:v>
                      </c:pt>
                      <c:pt idx="33">
                        <c:v>-140</c:v>
                      </c:pt>
                      <c:pt idx="34">
                        <c:v>-159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0CEF-442A-B7B8-3E2CFC8083B0}"/>
                  </c:ext>
                </c:extLst>
              </c15:ser>
            </c15:filteredBarSeries>
            <c15:filteredBar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'Staff - perm &amp; subc'!$F$1:$F$2</c15:sqref>
                        </c15:formulaRef>
                      </c:ext>
                    </c:extLst>
                    <c:strCache>
                      <c:ptCount val="2"/>
                      <c:pt idx="0">
                        <c:v>2019</c:v>
                      </c:pt>
                      <c:pt idx="1">
                        <c:v>(Subcontracted Employees)</c:v>
                      </c:pt>
                    </c:strCache>
                  </c:strRef>
                </c:tx>
                <c:spPr>
                  <a:solidFill>
                    <a:srgbClr val="8DD0DF"/>
                  </a:solidFill>
                  <a:ln>
                    <a:noFill/>
                  </a:ln>
                  <a:effectLst/>
                </c:spPr>
                <c:invertIfNegative val="0"/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en-US"/>
                    </a:p>
                  </c:txPr>
                  <c:dLblPos val="inEnd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1"/>
                      <c15:leaderLines>
                        <c:spPr>
                          <a:ln w="9525" cap="flat" cmpd="sng" algn="ctr">
                            <a:solidFill>
                              <a:schemeClr val="tx1">
                                <a:lumMod val="35000"/>
                                <a:lumOff val="65000"/>
                              </a:schemeClr>
                            </a:solidFill>
                            <a:round/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strRef>
                    <c:extLst>
                      <c:ext xmlns:c15="http://schemas.microsoft.com/office/drawing/2012/chart" uri="{02D57815-91ED-43cb-92C2-25804820EDAC}">
                        <c15:formulaRef>
                          <c15:sqref>'Staff - perm &amp; subc'!$B$3:$B$42</c15:sqref>
                        </c15:formulaRef>
                      </c:ext>
                    </c:extLst>
                    <c:strCache>
                      <c:ptCount val="36"/>
                      <c:pt idx="0">
                        <c:v>MREN</c:v>
                      </c:pt>
                      <c:pt idx="1">
                        <c:v>BREN</c:v>
                      </c:pt>
                      <c:pt idx="2">
                        <c:v>MARNET</c:v>
                      </c:pt>
                      <c:pt idx="3">
                        <c:v>CYNET</c:v>
                      </c:pt>
                      <c:pt idx="4">
                        <c:v>URAN</c:v>
                      </c:pt>
                      <c:pt idx="5">
                        <c:v>ACOnet</c:v>
                      </c:pt>
                      <c:pt idx="6">
                        <c:v>IUCC</c:v>
                      </c:pt>
                      <c:pt idx="7">
                        <c:v>GRENA</c:v>
                      </c:pt>
                      <c:pt idx="8">
                        <c:v>SANET</c:v>
                      </c:pt>
                      <c:pt idx="9">
                        <c:v>Funet</c:v>
                      </c:pt>
                      <c:pt idx="10">
                        <c:v>BASNET</c:v>
                      </c:pt>
                      <c:pt idx="11">
                        <c:v>RESTENA</c:v>
                      </c:pt>
                      <c:pt idx="12">
                        <c:v>RoEduNet</c:v>
                      </c:pt>
                      <c:pt idx="13">
                        <c:v>RENAM</c:v>
                      </c:pt>
                      <c:pt idx="14">
                        <c:v>AMRES</c:v>
                      </c:pt>
                      <c:pt idx="15">
                        <c:v>ASNET-AM</c:v>
                      </c:pt>
                      <c:pt idx="16">
                        <c:v>AzScienceNet</c:v>
                      </c:pt>
                      <c:pt idx="17">
                        <c:v>ULAKBIM</c:v>
                      </c:pt>
                      <c:pt idx="18">
                        <c:v>RASH</c:v>
                      </c:pt>
                      <c:pt idx="19">
                        <c:v>EENet</c:v>
                      </c:pt>
                      <c:pt idx="20">
                        <c:v>DeIC</c:v>
                      </c:pt>
                      <c:pt idx="21">
                        <c:v>RedIRIS</c:v>
                      </c:pt>
                      <c:pt idx="22">
                        <c:v>LITNET</c:v>
                      </c:pt>
                      <c:pt idx="23">
                        <c:v>DFN</c:v>
                      </c:pt>
                      <c:pt idx="24">
                        <c:v>SUNET</c:v>
                      </c:pt>
                      <c:pt idx="25">
                        <c:v>GARR</c:v>
                      </c:pt>
                      <c:pt idx="26">
                        <c:v>ARNES</c:v>
                      </c:pt>
                      <c:pt idx="27">
                        <c:v>HEAnet</c:v>
                      </c:pt>
                      <c:pt idx="28">
                        <c:v>GRNET S.A.</c:v>
                      </c:pt>
                      <c:pt idx="29">
                        <c:v>FCCN</c:v>
                      </c:pt>
                      <c:pt idx="30">
                        <c:v>SWITCH</c:v>
                      </c:pt>
                      <c:pt idx="31">
                        <c:v>RENATER</c:v>
                      </c:pt>
                      <c:pt idx="32">
                        <c:v>KIFÜ</c:v>
                      </c:pt>
                      <c:pt idx="33">
                        <c:v>CESNET</c:v>
                      </c:pt>
                      <c:pt idx="34">
                        <c:v>Jisc</c:v>
                      </c:pt>
                      <c:pt idx="35">
                        <c:v>CARNET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'Staff - perm &amp; subc'!$F$4:$F$43</c15:sqref>
                        </c15:formulaRef>
                      </c:ext>
                    </c:extLst>
                    <c:numCache>
                      <c:formatCode>General</c:formatCode>
                      <c:ptCount val="36"/>
                      <c:pt idx="1">
                        <c:v>-2</c:v>
                      </c:pt>
                      <c:pt idx="2">
                        <c:v>-3</c:v>
                      </c:pt>
                      <c:pt idx="3">
                        <c:v>-13</c:v>
                      </c:pt>
                      <c:pt idx="4">
                        <c:v>0</c:v>
                      </c:pt>
                      <c:pt idx="5">
                        <c:v>-2.5</c:v>
                      </c:pt>
                      <c:pt idx="6">
                        <c:v>-4</c:v>
                      </c:pt>
                      <c:pt idx="7">
                        <c:v>-15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-4</c:v>
                      </c:pt>
                      <c:pt idx="13">
                        <c:v>-8</c:v>
                      </c:pt>
                      <c:pt idx="14">
                        <c:v>-2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-12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-25</c:v>
                      </c:pt>
                      <c:pt idx="24">
                        <c:v>-8</c:v>
                      </c:pt>
                      <c:pt idx="25">
                        <c:v>-5</c:v>
                      </c:pt>
                      <c:pt idx="26">
                        <c:v>0</c:v>
                      </c:pt>
                      <c:pt idx="27">
                        <c:v>-90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-23</c:v>
                      </c:pt>
                      <c:pt idx="31">
                        <c:v>-4</c:v>
                      </c:pt>
                      <c:pt idx="32">
                        <c:v>0</c:v>
                      </c:pt>
                      <c:pt idx="33">
                        <c:v>0</c:v>
                      </c:pt>
                      <c:pt idx="34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0CEF-442A-B7B8-3E2CFC8083B0}"/>
                  </c:ext>
                </c:extLst>
              </c15:ser>
            </c15:filteredBarSeries>
          </c:ext>
        </c:extLst>
      </c:barChart>
      <c:catAx>
        <c:axId val="2081039807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73204927"/>
        <c:crosses val="autoZero"/>
        <c:auto val="1"/>
        <c:lblAlgn val="ctr"/>
        <c:lblOffset val="100"/>
        <c:noMultiLvlLbl val="0"/>
      </c:catAx>
      <c:valAx>
        <c:axId val="2073204927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#0;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8103980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2315833181784712"/>
          <c:y val="0.92747208292028704"/>
          <c:w val="0.82254442706108566"/>
          <c:h val="2.789547287222078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4794307915245264E-2"/>
          <c:y val="4.5734569158176031E-2"/>
          <c:w val="0.88824840071856392"/>
          <c:h val="0.80349706252780984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'Figure 2.5'!$AG$67</c:f>
              <c:strCache>
                <c:ptCount val="1"/>
                <c:pt idx="0">
                  <c:v>Change in  %</c:v>
                </c:pt>
              </c:strCache>
            </c:strRef>
          </c:tx>
          <c:spPr>
            <a:solidFill>
              <a:srgbClr val="8DD0DF"/>
            </a:solidFill>
            <a:ln>
              <a:noFill/>
            </a:ln>
            <a:effectLst/>
          </c:spPr>
          <c:invertIfNegative val="0"/>
          <c:dLbls>
            <c:spPr>
              <a:noFill/>
              <a:ln w="12700">
                <a:solidFill>
                  <a:schemeClr val="tx1"/>
                </a:solidFill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extLst>
                <c:ext xmlns:c15="http://schemas.microsoft.com/office/drawing/2012/chart" uri="{02D57815-91ED-43cb-92C2-25804820EDAC}">
                  <c15:fullRef>
                    <c15:sqref>'Figure 2.5'!$AH$65:$AL$65</c15:sqref>
                  </c15:fullRef>
                </c:ext>
              </c:extLst>
              <c:f>'Figure 2.5'!$AH$65:$AK$65</c:f>
              <c:numCache>
                <c:formatCode>General</c:formatCode>
                <c:ptCount val="4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'Figure 2.5'!$AH$67:$AL$67</c15:sqref>
                  </c15:fullRef>
                </c:ext>
              </c:extLst>
              <c:f>'Figure 2.5'!$AH$67:$AK$67</c:f>
              <c:numCache>
                <c:formatCode>0.0%</c:formatCode>
                <c:ptCount val="4"/>
                <c:pt idx="1">
                  <c:v>-5.8591873979445394E-3</c:v>
                </c:pt>
                <c:pt idx="2">
                  <c:v>7.1368760064412354E-2</c:v>
                </c:pt>
                <c:pt idx="3">
                  <c:v>0.10755726567666678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AB8-4BE7-8DA7-9E4AE621D760}"/>
            </c:ext>
          </c:extLst>
        </c:ser>
        <c:dLbls>
          <c:dLblPos val="inBase"/>
          <c:showLegendKey val="0"/>
          <c:showVal val="1"/>
          <c:showCatName val="0"/>
          <c:showSerName val="0"/>
          <c:showPercent val="0"/>
          <c:showBubbleSize val="0"/>
        </c:dLbls>
        <c:gapWidth val="219"/>
        <c:axId val="436508447"/>
        <c:axId val="2067800991"/>
      </c:barChart>
      <c:lineChart>
        <c:grouping val="stacked"/>
        <c:varyColors val="0"/>
        <c:ser>
          <c:idx val="0"/>
          <c:order val="0"/>
          <c:tx>
            <c:strRef>
              <c:f>'Figure 2.5'!$AG$66</c:f>
              <c:strCache>
                <c:ptCount val="1"/>
                <c:pt idx="0">
                  <c:v>Total from all continuously reporting NRENs (2017-2020)</c:v>
                </c:pt>
              </c:strCache>
            </c:strRef>
          </c:tx>
          <c:spPr>
            <a:ln w="28575" cap="rnd">
              <a:solidFill>
                <a:srgbClr val="1084B9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extLst>
                <c:ext xmlns:c15="http://schemas.microsoft.com/office/drawing/2012/chart" uri="{02D57815-91ED-43cb-92C2-25804820EDAC}">
                  <c15:fullRef>
                    <c15:sqref>'Figure 2.5'!$AH$65:$AL$65</c15:sqref>
                  </c15:fullRef>
                </c:ext>
              </c:extLst>
              <c:f>'Figure 2.5'!$AH$65:$AK$65</c:f>
              <c:numCache>
                <c:formatCode>General</c:formatCode>
                <c:ptCount val="4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'Figure 2.5'!$AH$66:$AL$66</c15:sqref>
                  </c15:fullRef>
                </c:ext>
              </c:extLst>
              <c:f>'Figure 2.5'!$AH$66:$AK$66</c:f>
              <c:numCache>
                <c:formatCode>0</c:formatCode>
                <c:ptCount val="4"/>
                <c:pt idx="0">
                  <c:v>1561.65</c:v>
                </c:pt>
                <c:pt idx="1">
                  <c:v>1552.5</c:v>
                </c:pt>
                <c:pt idx="2">
                  <c:v>1663.3000000000002</c:v>
                </c:pt>
                <c:pt idx="3">
                  <c:v>1842.2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AB8-4BE7-8DA7-9E4AE621D760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1684430960"/>
        <c:axId val="1694002144"/>
      </c:lineChart>
      <c:catAx>
        <c:axId val="16844309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94002144"/>
        <c:crosses val="autoZero"/>
        <c:auto val="1"/>
        <c:lblAlgn val="ctr"/>
        <c:lblOffset val="1"/>
        <c:tickLblSkip val="1"/>
        <c:noMultiLvlLbl val="0"/>
      </c:catAx>
      <c:valAx>
        <c:axId val="16940021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84430960"/>
        <c:crosses val="autoZero"/>
        <c:crossBetween val="between"/>
      </c:valAx>
      <c:valAx>
        <c:axId val="2067800991"/>
        <c:scaling>
          <c:orientation val="minMax"/>
        </c:scaling>
        <c:delete val="0"/>
        <c:axPos val="r"/>
        <c:numFmt formatCode="0%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6508447"/>
        <c:crosses val="max"/>
        <c:crossBetween val="between"/>
      </c:valAx>
      <c:catAx>
        <c:axId val="436508447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2067800991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1"/>
          <c:order val="1"/>
          <c:tx>
            <c:strRef>
              <c:f>'Figure 2.5'!$AG$78</c:f>
              <c:strCache>
                <c:ptCount val="1"/>
                <c:pt idx="0">
                  <c:v>Change in  %</c:v>
                </c:pt>
              </c:strCache>
            </c:strRef>
          </c:tx>
          <c:spPr>
            <a:solidFill>
              <a:srgbClr val="8DD0D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solidFill>
                  <a:schemeClr val="tx1"/>
                </a:solidFill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95000"/>
                        <a:lumOff val="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'Figure 2.5'!$AH$76:$AL$76</c:f>
              <c:numCache>
                <c:formatCode>General</c:formatCode>
                <c:ptCount val="5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</c:numCache>
            </c:numRef>
          </c:cat>
          <c:val>
            <c:numRef>
              <c:f>'Figure 2.5'!$AH$78:$AL$78</c:f>
              <c:numCache>
                <c:formatCode>0.0%</c:formatCode>
                <c:ptCount val="5"/>
                <c:pt idx="1">
                  <c:v>-5.862190473139693E-3</c:v>
                </c:pt>
                <c:pt idx="2">
                  <c:v>7.1921118772958773E-2</c:v>
                </c:pt>
                <c:pt idx="3">
                  <c:v>0.10575362231708041</c:v>
                </c:pt>
                <c:pt idx="4">
                  <c:v>7.0682905611135272E-2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C49-418C-BA8A-7BD247152008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axId val="1758342255"/>
        <c:axId val="1758331855"/>
      </c:barChart>
      <c:lineChart>
        <c:grouping val="stacked"/>
        <c:varyColors val="0"/>
        <c:ser>
          <c:idx val="0"/>
          <c:order val="0"/>
          <c:tx>
            <c:strRef>
              <c:f>'Figure 2.5'!$AG$77</c:f>
              <c:strCache>
                <c:ptCount val="1"/>
                <c:pt idx="0">
                  <c:v>Total from all continuously reporting NRENs (2017-2021)</c:v>
                </c:pt>
              </c:strCache>
            </c:strRef>
          </c:tx>
          <c:spPr>
            <a:ln w="28575" cap="rnd">
              <a:solidFill>
                <a:srgbClr val="1084B9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95000"/>
                        <a:lumOff val="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'Figure 2.5'!$AH$76:$AL$76</c:f>
              <c:numCache>
                <c:formatCode>General</c:formatCode>
                <c:ptCount val="5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</c:numCache>
            </c:numRef>
          </c:cat>
          <c:val>
            <c:numRef>
              <c:f>'Figure 2.5'!$AH$77:$AL$77</c:f>
              <c:numCache>
                <c:formatCode>0</c:formatCode>
                <c:ptCount val="5"/>
                <c:pt idx="0">
                  <c:v>1560.8500000000001</c:v>
                </c:pt>
                <c:pt idx="1">
                  <c:v>1551.7</c:v>
                </c:pt>
                <c:pt idx="2">
                  <c:v>1663.3000000000002</c:v>
                </c:pt>
                <c:pt idx="3">
                  <c:v>1839.2</c:v>
                </c:pt>
                <c:pt idx="4">
                  <c:v>1969.2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C49-418C-BA8A-7BD247152008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1758355567"/>
        <c:axId val="1758341839"/>
      </c:lineChart>
      <c:catAx>
        <c:axId val="175835556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95000"/>
                    <a:lumOff val="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58341839"/>
        <c:crosses val="autoZero"/>
        <c:auto val="1"/>
        <c:lblAlgn val="ctr"/>
        <c:lblOffset val="100"/>
        <c:noMultiLvlLbl val="0"/>
      </c:catAx>
      <c:valAx>
        <c:axId val="175834183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95000"/>
                    <a:lumOff val="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58355567"/>
        <c:crosses val="autoZero"/>
        <c:crossBetween val="between"/>
      </c:valAx>
      <c:valAx>
        <c:axId val="1758331855"/>
        <c:scaling>
          <c:orientation val="minMax"/>
        </c:scaling>
        <c:delete val="0"/>
        <c:axPos val="r"/>
        <c:numFmt formatCode="0%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95000"/>
                    <a:lumOff val="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58342255"/>
        <c:crosses val="max"/>
        <c:crossBetween val="between"/>
      </c:valAx>
      <c:catAx>
        <c:axId val="1758342255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758331855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>
                  <a:lumMod val="95000"/>
                  <a:lumOff val="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chemeClr val="tx1">
              <a:lumMod val="95000"/>
              <a:lumOff val="5000"/>
            </a:schemeClr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2020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bar"/>
        <c:grouping val="stacked"/>
        <c:varyColors val="0"/>
        <c:ser>
          <c:idx val="2"/>
          <c:order val="2"/>
          <c:tx>
            <c:strRef>
              <c:f>'Figure 2.7'!$M$4</c:f>
              <c:strCache>
                <c:ptCount val="1"/>
                <c:pt idx="0">
                  <c:v>Technical roles (%)</c:v>
                </c:pt>
              </c:strCache>
            </c:strRef>
          </c:tx>
          <c:spPr>
            <a:solidFill>
              <a:srgbClr val="1084B9"/>
            </a:solidFill>
            <a:ln>
              <a:noFill/>
            </a:ln>
            <a:effectLst/>
          </c:spPr>
          <c:invertIfNegative val="0"/>
          <c:cat>
            <c:strRef>
              <c:f>'Figure 2.7'!$J$5:$J$40</c:f>
              <c:strCache>
                <c:ptCount val="36"/>
                <c:pt idx="0">
                  <c:v> Funet </c:v>
                </c:pt>
                <c:pt idx="1">
                  <c:v>ASNET</c:v>
                </c:pt>
                <c:pt idx="2">
                  <c:v> AzScienceNet </c:v>
                </c:pt>
                <c:pt idx="3">
                  <c:v> RedIRIS </c:v>
                </c:pt>
                <c:pt idx="4">
                  <c:v> SUNET </c:v>
                </c:pt>
                <c:pt idx="5">
                  <c:v> SWITCH </c:v>
                </c:pt>
                <c:pt idx="6">
                  <c:v> EENet </c:v>
                </c:pt>
                <c:pt idx="7">
                  <c:v> ACOnet </c:v>
                </c:pt>
                <c:pt idx="8">
                  <c:v> DeIC </c:v>
                </c:pt>
                <c:pt idx="9">
                  <c:v> SANET </c:v>
                </c:pt>
                <c:pt idx="10">
                  <c:v> RENATER </c:v>
                </c:pt>
                <c:pt idx="11">
                  <c:v> ULAKBIM </c:v>
                </c:pt>
                <c:pt idx="12">
                  <c:v> GRNET S.A. </c:v>
                </c:pt>
                <c:pt idx="13">
                  <c:v> GARR </c:v>
                </c:pt>
                <c:pt idx="14">
                  <c:v> RESTENA </c:v>
                </c:pt>
                <c:pt idx="15">
                  <c:v> RENAM </c:v>
                </c:pt>
                <c:pt idx="16">
                  <c:v>KIFU (NIIF)</c:v>
                </c:pt>
                <c:pt idx="17">
                  <c:v> GRENA </c:v>
                </c:pt>
                <c:pt idx="18">
                  <c:v> ANA </c:v>
                </c:pt>
                <c:pt idx="19">
                  <c:v>MREN</c:v>
                </c:pt>
                <c:pt idx="20">
                  <c:v> CESNET </c:v>
                </c:pt>
                <c:pt idx="21">
                  <c:v> ARNES </c:v>
                </c:pt>
                <c:pt idx="22">
                  <c:v> AMRES </c:v>
                </c:pt>
                <c:pt idx="23">
                  <c:v> HEAnet </c:v>
                </c:pt>
                <c:pt idx="24">
                  <c:v> FCCN </c:v>
                </c:pt>
                <c:pt idx="25">
                  <c:v> CYNET </c:v>
                </c:pt>
                <c:pt idx="26">
                  <c:v> DFN </c:v>
                </c:pt>
                <c:pt idx="27">
                  <c:v> BASNET </c:v>
                </c:pt>
                <c:pt idx="28">
                  <c:v>LITNET</c:v>
                </c:pt>
                <c:pt idx="29">
                  <c:v> RoEduNet </c:v>
                </c:pt>
                <c:pt idx="30">
                  <c:v> IUCC </c:v>
                </c:pt>
                <c:pt idx="31">
                  <c:v>CARNET</c:v>
                </c:pt>
                <c:pt idx="32">
                  <c:v> SURFnet </c:v>
                </c:pt>
                <c:pt idx="33">
                  <c:v> BELNET </c:v>
                </c:pt>
                <c:pt idx="34">
                  <c:v> URAN </c:v>
                </c:pt>
                <c:pt idx="35">
                  <c:v>MARNET</c:v>
                </c:pt>
              </c:strCache>
            </c:strRef>
          </c:cat>
          <c:val>
            <c:numRef>
              <c:f>'Figure 2.7'!$M$5:$M$40</c:f>
              <c:numCache>
                <c:formatCode>0%</c:formatCode>
                <c:ptCount val="36"/>
                <c:pt idx="0">
                  <c:v>0.88888888888888884</c:v>
                </c:pt>
                <c:pt idx="1">
                  <c:v>0.8571428571428571</c:v>
                </c:pt>
                <c:pt idx="2">
                  <c:v>0.83333333333333337</c:v>
                </c:pt>
                <c:pt idx="3">
                  <c:v>0.83333333333333337</c:v>
                </c:pt>
                <c:pt idx="4">
                  <c:v>0.83333333333333337</c:v>
                </c:pt>
                <c:pt idx="5">
                  <c:v>0.81553398058252424</c:v>
                </c:pt>
                <c:pt idx="6">
                  <c:v>0.8</c:v>
                </c:pt>
                <c:pt idx="7">
                  <c:v>0.76923076923076927</c:v>
                </c:pt>
                <c:pt idx="8">
                  <c:v>0.76923076923076927</c:v>
                </c:pt>
                <c:pt idx="9">
                  <c:v>0.75</c:v>
                </c:pt>
                <c:pt idx="10">
                  <c:v>0.74590163934426235</c:v>
                </c:pt>
                <c:pt idx="11">
                  <c:v>0.73684210526315785</c:v>
                </c:pt>
                <c:pt idx="12">
                  <c:v>0.72727272727272729</c:v>
                </c:pt>
                <c:pt idx="13">
                  <c:v>0.72222222222222221</c:v>
                </c:pt>
                <c:pt idx="14">
                  <c:v>0.7</c:v>
                </c:pt>
                <c:pt idx="15">
                  <c:v>0.69230769230769229</c:v>
                </c:pt>
                <c:pt idx="16">
                  <c:v>0.68911917098445596</c:v>
                </c:pt>
                <c:pt idx="17">
                  <c:v>0.6875</c:v>
                </c:pt>
                <c:pt idx="18">
                  <c:v>0.66666666666666663</c:v>
                </c:pt>
                <c:pt idx="19">
                  <c:v>0.66666666666666663</c:v>
                </c:pt>
                <c:pt idx="20">
                  <c:v>0.65137614678899081</c:v>
                </c:pt>
                <c:pt idx="21">
                  <c:v>0.64935064935064934</c:v>
                </c:pt>
                <c:pt idx="22">
                  <c:v>0.61538461538461542</c:v>
                </c:pt>
                <c:pt idx="23">
                  <c:v>0.61445783132530118</c:v>
                </c:pt>
                <c:pt idx="24">
                  <c:v>0.6</c:v>
                </c:pt>
                <c:pt idx="25">
                  <c:v>0.5714285714285714</c:v>
                </c:pt>
                <c:pt idx="26">
                  <c:v>0.54285714285714282</c:v>
                </c:pt>
                <c:pt idx="27">
                  <c:v>0.52380952380952384</c:v>
                </c:pt>
                <c:pt idx="28">
                  <c:v>0.5</c:v>
                </c:pt>
                <c:pt idx="29">
                  <c:v>0.5</c:v>
                </c:pt>
                <c:pt idx="30">
                  <c:v>0.48538011695906436</c:v>
                </c:pt>
                <c:pt idx="31">
                  <c:v>0.46022727272727271</c:v>
                </c:pt>
                <c:pt idx="32">
                  <c:v>0.4453125</c:v>
                </c:pt>
                <c:pt idx="33">
                  <c:v>0.43502824858757061</c:v>
                </c:pt>
                <c:pt idx="34">
                  <c:v>0.33333333333333331</c:v>
                </c:pt>
                <c:pt idx="35">
                  <c:v>0.2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57F-46A7-9D17-3AF99EF3B77C}"/>
            </c:ext>
          </c:extLst>
        </c:ser>
        <c:ser>
          <c:idx val="3"/>
          <c:order val="3"/>
          <c:tx>
            <c:strRef>
              <c:f>'Figure 2.7'!$N$4</c:f>
              <c:strCache>
                <c:ptCount val="1"/>
                <c:pt idx="0">
                  <c:v>Non-technical roles (%)</c:v>
                </c:pt>
              </c:strCache>
            </c:strRef>
          </c:tx>
          <c:spPr>
            <a:solidFill>
              <a:srgbClr val="8DD0DF"/>
            </a:solidFill>
            <a:ln>
              <a:noFill/>
            </a:ln>
            <a:effectLst/>
          </c:spPr>
          <c:invertIfNegative val="0"/>
          <c:cat>
            <c:strRef>
              <c:f>'Figure 2.7'!$J$5:$J$40</c:f>
              <c:strCache>
                <c:ptCount val="36"/>
                <c:pt idx="0">
                  <c:v> Funet </c:v>
                </c:pt>
                <c:pt idx="1">
                  <c:v>ASNET</c:v>
                </c:pt>
                <c:pt idx="2">
                  <c:v> AzScienceNet </c:v>
                </c:pt>
                <c:pt idx="3">
                  <c:v> RedIRIS </c:v>
                </c:pt>
                <c:pt idx="4">
                  <c:v> SUNET </c:v>
                </c:pt>
                <c:pt idx="5">
                  <c:v> SWITCH </c:v>
                </c:pt>
                <c:pt idx="6">
                  <c:v> EENet </c:v>
                </c:pt>
                <c:pt idx="7">
                  <c:v> ACOnet </c:v>
                </c:pt>
                <c:pt idx="8">
                  <c:v> DeIC </c:v>
                </c:pt>
                <c:pt idx="9">
                  <c:v> SANET </c:v>
                </c:pt>
                <c:pt idx="10">
                  <c:v> RENATER </c:v>
                </c:pt>
                <c:pt idx="11">
                  <c:v> ULAKBIM </c:v>
                </c:pt>
                <c:pt idx="12">
                  <c:v> GRNET S.A. </c:v>
                </c:pt>
                <c:pt idx="13">
                  <c:v> GARR </c:v>
                </c:pt>
                <c:pt idx="14">
                  <c:v> RESTENA </c:v>
                </c:pt>
                <c:pt idx="15">
                  <c:v> RENAM </c:v>
                </c:pt>
                <c:pt idx="16">
                  <c:v>KIFU (NIIF)</c:v>
                </c:pt>
                <c:pt idx="17">
                  <c:v> GRENA </c:v>
                </c:pt>
                <c:pt idx="18">
                  <c:v> ANA </c:v>
                </c:pt>
                <c:pt idx="19">
                  <c:v>MREN</c:v>
                </c:pt>
                <c:pt idx="20">
                  <c:v> CESNET </c:v>
                </c:pt>
                <c:pt idx="21">
                  <c:v> ARNES </c:v>
                </c:pt>
                <c:pt idx="22">
                  <c:v> AMRES </c:v>
                </c:pt>
                <c:pt idx="23">
                  <c:v> HEAnet </c:v>
                </c:pt>
                <c:pt idx="24">
                  <c:v> FCCN </c:v>
                </c:pt>
                <c:pt idx="25">
                  <c:v> CYNET </c:v>
                </c:pt>
                <c:pt idx="26">
                  <c:v> DFN </c:v>
                </c:pt>
                <c:pt idx="27">
                  <c:v> BASNET </c:v>
                </c:pt>
                <c:pt idx="28">
                  <c:v>LITNET</c:v>
                </c:pt>
                <c:pt idx="29">
                  <c:v> RoEduNet </c:v>
                </c:pt>
                <c:pt idx="30">
                  <c:v> IUCC </c:v>
                </c:pt>
                <c:pt idx="31">
                  <c:v>CARNET</c:v>
                </c:pt>
                <c:pt idx="32">
                  <c:v> SURFnet </c:v>
                </c:pt>
                <c:pt idx="33">
                  <c:v> BELNET </c:v>
                </c:pt>
                <c:pt idx="34">
                  <c:v> URAN </c:v>
                </c:pt>
                <c:pt idx="35">
                  <c:v>MARNET</c:v>
                </c:pt>
              </c:strCache>
            </c:strRef>
          </c:cat>
          <c:val>
            <c:numRef>
              <c:f>'Figure 2.7'!$N$5:$N$40</c:f>
              <c:numCache>
                <c:formatCode>0%</c:formatCode>
                <c:ptCount val="36"/>
                <c:pt idx="0">
                  <c:v>0.1111111111111111</c:v>
                </c:pt>
                <c:pt idx="1">
                  <c:v>0.14285714285714285</c:v>
                </c:pt>
                <c:pt idx="2">
                  <c:v>0.16666666666666666</c:v>
                </c:pt>
                <c:pt idx="3">
                  <c:v>0.16666666666666666</c:v>
                </c:pt>
                <c:pt idx="4">
                  <c:v>0.16666666666666666</c:v>
                </c:pt>
                <c:pt idx="5">
                  <c:v>0.18446601941747573</c:v>
                </c:pt>
                <c:pt idx="6">
                  <c:v>0.2</c:v>
                </c:pt>
                <c:pt idx="7">
                  <c:v>0.23076923076923078</c:v>
                </c:pt>
                <c:pt idx="8">
                  <c:v>0.23076923076923078</c:v>
                </c:pt>
                <c:pt idx="9">
                  <c:v>0.25</c:v>
                </c:pt>
                <c:pt idx="10">
                  <c:v>0.25409836065573771</c:v>
                </c:pt>
                <c:pt idx="11">
                  <c:v>0.26315789473684209</c:v>
                </c:pt>
                <c:pt idx="12">
                  <c:v>0.27272727272727271</c:v>
                </c:pt>
                <c:pt idx="13">
                  <c:v>0.27777777777777779</c:v>
                </c:pt>
                <c:pt idx="14">
                  <c:v>0.3</c:v>
                </c:pt>
                <c:pt idx="15">
                  <c:v>0.30769230769230771</c:v>
                </c:pt>
                <c:pt idx="16">
                  <c:v>0.31088082901554404</c:v>
                </c:pt>
                <c:pt idx="17">
                  <c:v>0.3125</c:v>
                </c:pt>
                <c:pt idx="18">
                  <c:v>0.33333333333333331</c:v>
                </c:pt>
                <c:pt idx="19">
                  <c:v>0.33333333333333331</c:v>
                </c:pt>
                <c:pt idx="20">
                  <c:v>0.34862385321100925</c:v>
                </c:pt>
                <c:pt idx="21">
                  <c:v>0.35064935064935066</c:v>
                </c:pt>
                <c:pt idx="22">
                  <c:v>0.38461538461538464</c:v>
                </c:pt>
                <c:pt idx="23">
                  <c:v>0.38554216867469882</c:v>
                </c:pt>
                <c:pt idx="24">
                  <c:v>0.4</c:v>
                </c:pt>
                <c:pt idx="25">
                  <c:v>0.42857142857142855</c:v>
                </c:pt>
                <c:pt idx="26">
                  <c:v>0.45714285714285713</c:v>
                </c:pt>
                <c:pt idx="27">
                  <c:v>0.47619047619047616</c:v>
                </c:pt>
                <c:pt idx="28">
                  <c:v>0.5</c:v>
                </c:pt>
                <c:pt idx="29">
                  <c:v>0.5</c:v>
                </c:pt>
                <c:pt idx="30">
                  <c:v>0.51461988304093564</c:v>
                </c:pt>
                <c:pt idx="31">
                  <c:v>0.53977272727272729</c:v>
                </c:pt>
                <c:pt idx="32">
                  <c:v>0.5546875</c:v>
                </c:pt>
                <c:pt idx="33">
                  <c:v>0.56497175141242939</c:v>
                </c:pt>
                <c:pt idx="34">
                  <c:v>0.66666666666666663</c:v>
                </c:pt>
                <c:pt idx="35">
                  <c:v>0.8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57F-46A7-9D17-3AF99EF3B77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942386416"/>
        <c:axId val="856387776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'Figure 2.7'!$K$4</c15:sqref>
                        </c15:formulaRef>
                      </c:ext>
                    </c:extLst>
                    <c:strCache>
                      <c:ptCount val="1"/>
                      <c:pt idx="0">
                        <c:v>Technical roles</c:v>
                      </c:pt>
                    </c:strCache>
                  </c:strRef>
                </c:tx>
                <c:spPr>
                  <a:solidFill>
                    <a:schemeClr val="accent1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uri="{02D57815-91ED-43cb-92C2-25804820EDAC}">
                        <c15:formulaRef>
                          <c15:sqref>'Figure 2.7'!$J$5:$J$40</c15:sqref>
                        </c15:formulaRef>
                      </c:ext>
                    </c:extLst>
                    <c:strCache>
                      <c:ptCount val="36"/>
                      <c:pt idx="0">
                        <c:v> Funet </c:v>
                      </c:pt>
                      <c:pt idx="1">
                        <c:v>ASNET</c:v>
                      </c:pt>
                      <c:pt idx="2">
                        <c:v> AzScienceNet </c:v>
                      </c:pt>
                      <c:pt idx="3">
                        <c:v> RedIRIS </c:v>
                      </c:pt>
                      <c:pt idx="4">
                        <c:v> SUNET </c:v>
                      </c:pt>
                      <c:pt idx="5">
                        <c:v> SWITCH </c:v>
                      </c:pt>
                      <c:pt idx="6">
                        <c:v> EENet </c:v>
                      </c:pt>
                      <c:pt idx="7">
                        <c:v> ACOnet </c:v>
                      </c:pt>
                      <c:pt idx="8">
                        <c:v> DeIC </c:v>
                      </c:pt>
                      <c:pt idx="9">
                        <c:v> SANET </c:v>
                      </c:pt>
                      <c:pt idx="10">
                        <c:v> RENATER </c:v>
                      </c:pt>
                      <c:pt idx="11">
                        <c:v> ULAKBIM </c:v>
                      </c:pt>
                      <c:pt idx="12">
                        <c:v> GRNET S.A. </c:v>
                      </c:pt>
                      <c:pt idx="13">
                        <c:v> GARR </c:v>
                      </c:pt>
                      <c:pt idx="14">
                        <c:v> RESTENA </c:v>
                      </c:pt>
                      <c:pt idx="15">
                        <c:v> RENAM </c:v>
                      </c:pt>
                      <c:pt idx="16">
                        <c:v>KIFU (NIIF)</c:v>
                      </c:pt>
                      <c:pt idx="17">
                        <c:v> GRENA </c:v>
                      </c:pt>
                      <c:pt idx="18">
                        <c:v> ANA </c:v>
                      </c:pt>
                      <c:pt idx="19">
                        <c:v>MREN</c:v>
                      </c:pt>
                      <c:pt idx="20">
                        <c:v> CESNET </c:v>
                      </c:pt>
                      <c:pt idx="21">
                        <c:v> ARNES </c:v>
                      </c:pt>
                      <c:pt idx="22">
                        <c:v> AMRES </c:v>
                      </c:pt>
                      <c:pt idx="23">
                        <c:v> HEAnet </c:v>
                      </c:pt>
                      <c:pt idx="24">
                        <c:v> FCCN </c:v>
                      </c:pt>
                      <c:pt idx="25">
                        <c:v> CYNET </c:v>
                      </c:pt>
                      <c:pt idx="26">
                        <c:v> DFN </c:v>
                      </c:pt>
                      <c:pt idx="27">
                        <c:v> BASNET </c:v>
                      </c:pt>
                      <c:pt idx="28">
                        <c:v>LITNET</c:v>
                      </c:pt>
                      <c:pt idx="29">
                        <c:v> RoEduNet </c:v>
                      </c:pt>
                      <c:pt idx="30">
                        <c:v> IUCC </c:v>
                      </c:pt>
                      <c:pt idx="31">
                        <c:v>CARNET</c:v>
                      </c:pt>
                      <c:pt idx="32">
                        <c:v> SURFnet </c:v>
                      </c:pt>
                      <c:pt idx="33">
                        <c:v> BELNET </c:v>
                      </c:pt>
                      <c:pt idx="34">
                        <c:v> URAN </c:v>
                      </c:pt>
                      <c:pt idx="35">
                        <c:v>MARNET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'Figure 2.7'!$K$5:$K$40</c15:sqref>
                        </c15:formulaRef>
                      </c:ext>
                    </c:extLst>
                    <c:numCache>
                      <c:formatCode>General</c:formatCode>
                      <c:ptCount val="36"/>
                      <c:pt idx="0">
                        <c:v>16</c:v>
                      </c:pt>
                      <c:pt idx="1">
                        <c:v>12</c:v>
                      </c:pt>
                      <c:pt idx="2">
                        <c:v>15</c:v>
                      </c:pt>
                      <c:pt idx="3">
                        <c:v>15</c:v>
                      </c:pt>
                      <c:pt idx="4">
                        <c:v>15</c:v>
                      </c:pt>
                      <c:pt idx="5">
                        <c:v>84</c:v>
                      </c:pt>
                      <c:pt idx="6">
                        <c:v>4</c:v>
                      </c:pt>
                      <c:pt idx="7">
                        <c:v>10</c:v>
                      </c:pt>
                      <c:pt idx="8">
                        <c:v>20</c:v>
                      </c:pt>
                      <c:pt idx="9">
                        <c:v>6</c:v>
                      </c:pt>
                      <c:pt idx="10">
                        <c:v>91</c:v>
                      </c:pt>
                      <c:pt idx="11">
                        <c:v>14</c:v>
                      </c:pt>
                      <c:pt idx="12">
                        <c:v>40</c:v>
                      </c:pt>
                      <c:pt idx="13">
                        <c:v>52</c:v>
                      </c:pt>
                      <c:pt idx="14">
                        <c:v>14</c:v>
                      </c:pt>
                      <c:pt idx="15">
                        <c:v>9</c:v>
                      </c:pt>
                      <c:pt idx="16">
                        <c:v>133</c:v>
                      </c:pt>
                      <c:pt idx="17">
                        <c:v>11</c:v>
                      </c:pt>
                      <c:pt idx="18">
                        <c:v>4</c:v>
                      </c:pt>
                      <c:pt idx="19">
                        <c:v>2</c:v>
                      </c:pt>
                      <c:pt idx="20">
                        <c:v>63.9</c:v>
                      </c:pt>
                      <c:pt idx="21">
                        <c:v>50</c:v>
                      </c:pt>
                      <c:pt idx="22">
                        <c:v>8</c:v>
                      </c:pt>
                      <c:pt idx="23">
                        <c:v>51</c:v>
                      </c:pt>
                      <c:pt idx="24">
                        <c:v>51</c:v>
                      </c:pt>
                      <c:pt idx="25">
                        <c:v>2</c:v>
                      </c:pt>
                      <c:pt idx="26">
                        <c:v>19</c:v>
                      </c:pt>
                      <c:pt idx="27">
                        <c:v>11</c:v>
                      </c:pt>
                      <c:pt idx="28">
                        <c:v>20</c:v>
                      </c:pt>
                      <c:pt idx="29">
                        <c:v>10</c:v>
                      </c:pt>
                      <c:pt idx="30">
                        <c:v>8.3000000000000007</c:v>
                      </c:pt>
                      <c:pt idx="31">
                        <c:v>81</c:v>
                      </c:pt>
                      <c:pt idx="32">
                        <c:v>57</c:v>
                      </c:pt>
                      <c:pt idx="33">
                        <c:v>38.5</c:v>
                      </c:pt>
                      <c:pt idx="34">
                        <c:v>2</c:v>
                      </c:pt>
                      <c:pt idx="35">
                        <c:v>1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2-157F-46A7-9D17-3AF99EF3B77C}"/>
                  </c:ext>
                </c:extLst>
              </c15:ser>
            </c15:filteredBarSeries>
            <c15:filteredBarSeries>
              <c15:ser>
                <c:idx val="1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'Figure 2.7'!$L$4</c15:sqref>
                        </c15:formulaRef>
                      </c:ext>
                    </c:extLst>
                    <c:strCache>
                      <c:ptCount val="1"/>
                      <c:pt idx="0">
                        <c:v>Non-technical roles</c:v>
                      </c:pt>
                    </c:strCache>
                  </c:strRef>
                </c:tx>
                <c:spPr>
                  <a:solidFill>
                    <a:schemeClr val="accent2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'Figure 2.7'!$J$5:$J$40</c15:sqref>
                        </c15:formulaRef>
                      </c:ext>
                    </c:extLst>
                    <c:strCache>
                      <c:ptCount val="36"/>
                      <c:pt idx="0">
                        <c:v> Funet </c:v>
                      </c:pt>
                      <c:pt idx="1">
                        <c:v>ASNET</c:v>
                      </c:pt>
                      <c:pt idx="2">
                        <c:v> AzScienceNet </c:v>
                      </c:pt>
                      <c:pt idx="3">
                        <c:v> RedIRIS </c:v>
                      </c:pt>
                      <c:pt idx="4">
                        <c:v> SUNET </c:v>
                      </c:pt>
                      <c:pt idx="5">
                        <c:v> SWITCH </c:v>
                      </c:pt>
                      <c:pt idx="6">
                        <c:v> EENet </c:v>
                      </c:pt>
                      <c:pt idx="7">
                        <c:v> ACOnet </c:v>
                      </c:pt>
                      <c:pt idx="8">
                        <c:v> DeIC </c:v>
                      </c:pt>
                      <c:pt idx="9">
                        <c:v> SANET </c:v>
                      </c:pt>
                      <c:pt idx="10">
                        <c:v> RENATER </c:v>
                      </c:pt>
                      <c:pt idx="11">
                        <c:v> ULAKBIM </c:v>
                      </c:pt>
                      <c:pt idx="12">
                        <c:v> GRNET S.A. </c:v>
                      </c:pt>
                      <c:pt idx="13">
                        <c:v> GARR </c:v>
                      </c:pt>
                      <c:pt idx="14">
                        <c:v> RESTENA </c:v>
                      </c:pt>
                      <c:pt idx="15">
                        <c:v> RENAM </c:v>
                      </c:pt>
                      <c:pt idx="16">
                        <c:v>KIFU (NIIF)</c:v>
                      </c:pt>
                      <c:pt idx="17">
                        <c:v> GRENA </c:v>
                      </c:pt>
                      <c:pt idx="18">
                        <c:v> ANA </c:v>
                      </c:pt>
                      <c:pt idx="19">
                        <c:v>MREN</c:v>
                      </c:pt>
                      <c:pt idx="20">
                        <c:v> CESNET </c:v>
                      </c:pt>
                      <c:pt idx="21">
                        <c:v> ARNES </c:v>
                      </c:pt>
                      <c:pt idx="22">
                        <c:v> AMRES </c:v>
                      </c:pt>
                      <c:pt idx="23">
                        <c:v> HEAnet </c:v>
                      </c:pt>
                      <c:pt idx="24">
                        <c:v> FCCN </c:v>
                      </c:pt>
                      <c:pt idx="25">
                        <c:v> CYNET </c:v>
                      </c:pt>
                      <c:pt idx="26">
                        <c:v> DFN </c:v>
                      </c:pt>
                      <c:pt idx="27">
                        <c:v> BASNET </c:v>
                      </c:pt>
                      <c:pt idx="28">
                        <c:v>LITNET</c:v>
                      </c:pt>
                      <c:pt idx="29">
                        <c:v> RoEduNet </c:v>
                      </c:pt>
                      <c:pt idx="30">
                        <c:v> IUCC </c:v>
                      </c:pt>
                      <c:pt idx="31">
                        <c:v>CARNET</c:v>
                      </c:pt>
                      <c:pt idx="32">
                        <c:v> SURFnet </c:v>
                      </c:pt>
                      <c:pt idx="33">
                        <c:v> BELNET </c:v>
                      </c:pt>
                      <c:pt idx="34">
                        <c:v> URAN </c:v>
                      </c:pt>
                      <c:pt idx="35">
                        <c:v>MARNET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'Figure 2.7'!$L$5:$L$40</c15:sqref>
                        </c15:formulaRef>
                      </c:ext>
                    </c:extLst>
                    <c:numCache>
                      <c:formatCode>General</c:formatCode>
                      <c:ptCount val="36"/>
                      <c:pt idx="0">
                        <c:v>2</c:v>
                      </c:pt>
                      <c:pt idx="1">
                        <c:v>2</c:v>
                      </c:pt>
                      <c:pt idx="2">
                        <c:v>3</c:v>
                      </c:pt>
                      <c:pt idx="3">
                        <c:v>3</c:v>
                      </c:pt>
                      <c:pt idx="4">
                        <c:v>3</c:v>
                      </c:pt>
                      <c:pt idx="5">
                        <c:v>19</c:v>
                      </c:pt>
                      <c:pt idx="6">
                        <c:v>1</c:v>
                      </c:pt>
                      <c:pt idx="7">
                        <c:v>3</c:v>
                      </c:pt>
                      <c:pt idx="8">
                        <c:v>6</c:v>
                      </c:pt>
                      <c:pt idx="9">
                        <c:v>2</c:v>
                      </c:pt>
                      <c:pt idx="10">
                        <c:v>31</c:v>
                      </c:pt>
                      <c:pt idx="11">
                        <c:v>5</c:v>
                      </c:pt>
                      <c:pt idx="12">
                        <c:v>15</c:v>
                      </c:pt>
                      <c:pt idx="13">
                        <c:v>20</c:v>
                      </c:pt>
                      <c:pt idx="14">
                        <c:v>6</c:v>
                      </c:pt>
                      <c:pt idx="15">
                        <c:v>4</c:v>
                      </c:pt>
                      <c:pt idx="16">
                        <c:v>60</c:v>
                      </c:pt>
                      <c:pt idx="17">
                        <c:v>5</c:v>
                      </c:pt>
                      <c:pt idx="18">
                        <c:v>2</c:v>
                      </c:pt>
                      <c:pt idx="19">
                        <c:v>1</c:v>
                      </c:pt>
                      <c:pt idx="20">
                        <c:v>34.200000000000003</c:v>
                      </c:pt>
                      <c:pt idx="21">
                        <c:v>27</c:v>
                      </c:pt>
                      <c:pt idx="22">
                        <c:v>5</c:v>
                      </c:pt>
                      <c:pt idx="23">
                        <c:v>32</c:v>
                      </c:pt>
                      <c:pt idx="24">
                        <c:v>34</c:v>
                      </c:pt>
                      <c:pt idx="25">
                        <c:v>1.5</c:v>
                      </c:pt>
                      <c:pt idx="26">
                        <c:v>16</c:v>
                      </c:pt>
                      <c:pt idx="27">
                        <c:v>10</c:v>
                      </c:pt>
                      <c:pt idx="28">
                        <c:v>20</c:v>
                      </c:pt>
                      <c:pt idx="29">
                        <c:v>10</c:v>
                      </c:pt>
                      <c:pt idx="30">
                        <c:v>8.8000000000000007</c:v>
                      </c:pt>
                      <c:pt idx="31">
                        <c:v>95</c:v>
                      </c:pt>
                      <c:pt idx="32">
                        <c:v>71</c:v>
                      </c:pt>
                      <c:pt idx="33">
                        <c:v>50</c:v>
                      </c:pt>
                      <c:pt idx="34">
                        <c:v>4</c:v>
                      </c:pt>
                      <c:pt idx="35">
                        <c:v>4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157F-46A7-9D17-3AF99EF3B77C}"/>
                  </c:ext>
                </c:extLst>
              </c15:ser>
            </c15:filteredBarSeries>
          </c:ext>
        </c:extLst>
      </c:barChart>
      <c:catAx>
        <c:axId val="94238641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56387776"/>
        <c:crosses val="autoZero"/>
        <c:auto val="1"/>
        <c:lblAlgn val="ctr"/>
        <c:lblOffset val="100"/>
        <c:noMultiLvlLbl val="0"/>
      </c:catAx>
      <c:valAx>
        <c:axId val="856387776"/>
        <c:scaling>
          <c:orientation val="minMax"/>
          <c:max val="1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4238641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chemeClr val="tx1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percentStacked"/>
        <c:varyColors val="0"/>
        <c:ser>
          <c:idx val="2"/>
          <c:order val="2"/>
          <c:tx>
            <c:strRef>
              <c:f>'Figure 2.7'!$F$4</c:f>
              <c:strCache>
                <c:ptCount val="1"/>
                <c:pt idx="0">
                  <c:v>Technical roles (%)</c:v>
                </c:pt>
              </c:strCache>
            </c:strRef>
          </c:tx>
          <c:spPr>
            <a:solidFill>
              <a:srgbClr val="1084B9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'Figure 2.7'!$C$5:$C$47</c15:sqref>
                  </c15:fullRef>
                </c:ext>
              </c:extLst>
              <c:f>'Figure 2.7'!$C$5:$C$39</c:f>
              <c:strCache>
                <c:ptCount val="35"/>
                <c:pt idx="0">
                  <c:v>MARNET</c:v>
                </c:pt>
                <c:pt idx="1">
                  <c:v> EENet </c:v>
                </c:pt>
                <c:pt idx="2">
                  <c:v> BREN </c:v>
                </c:pt>
                <c:pt idx="3">
                  <c:v> BELNET </c:v>
                </c:pt>
                <c:pt idx="4">
                  <c:v> BASNET </c:v>
                </c:pt>
                <c:pt idx="5">
                  <c:v> IUCC </c:v>
                </c:pt>
                <c:pt idx="6">
                  <c:v> RoEduNet </c:v>
                </c:pt>
                <c:pt idx="7">
                  <c:v>CARNET</c:v>
                </c:pt>
                <c:pt idx="8">
                  <c:v> CYNET </c:v>
                </c:pt>
                <c:pt idx="9">
                  <c:v> ARNES </c:v>
                </c:pt>
                <c:pt idx="10">
                  <c:v> URAN </c:v>
                </c:pt>
                <c:pt idx="11">
                  <c:v> HEAnet </c:v>
                </c:pt>
                <c:pt idx="12">
                  <c:v> FCCN </c:v>
                </c:pt>
                <c:pt idx="13">
                  <c:v> DFN </c:v>
                </c:pt>
                <c:pt idx="14">
                  <c:v> GRENA </c:v>
                </c:pt>
                <c:pt idx="15">
                  <c:v> CESNET </c:v>
                </c:pt>
                <c:pt idx="16">
                  <c:v> AMRES </c:v>
                </c:pt>
                <c:pt idx="17">
                  <c:v> DeIC </c:v>
                </c:pt>
                <c:pt idx="18">
                  <c:v>MREN</c:v>
                </c:pt>
                <c:pt idx="19">
                  <c:v> RENAM </c:v>
                </c:pt>
                <c:pt idx="20">
                  <c:v> RESTENA </c:v>
                </c:pt>
                <c:pt idx="21">
                  <c:v> GRNET S.A. </c:v>
                </c:pt>
                <c:pt idx="22">
                  <c:v> GARR </c:v>
                </c:pt>
                <c:pt idx="23">
                  <c:v>KIFU (NIIF)</c:v>
                </c:pt>
                <c:pt idx="24">
                  <c:v>LITNET</c:v>
                </c:pt>
                <c:pt idx="25">
                  <c:v> RENATER </c:v>
                </c:pt>
                <c:pt idx="26">
                  <c:v> SANET </c:v>
                </c:pt>
                <c:pt idx="27">
                  <c:v> SWITCH </c:v>
                </c:pt>
                <c:pt idx="28">
                  <c:v> ACOnet </c:v>
                </c:pt>
                <c:pt idx="29">
                  <c:v> AzScienceNet </c:v>
                </c:pt>
                <c:pt idx="30">
                  <c:v> RedIRIS </c:v>
                </c:pt>
                <c:pt idx="31">
                  <c:v> SUNET </c:v>
                </c:pt>
                <c:pt idx="32">
                  <c:v>ASNET</c:v>
                </c:pt>
                <c:pt idx="33">
                  <c:v> ULAKBIM </c:v>
                </c:pt>
                <c:pt idx="34">
                  <c:v> Funet 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'Figure 2.7'!$F$5:$F$47</c15:sqref>
                  </c15:fullRef>
                </c:ext>
              </c:extLst>
              <c:f>'Figure 2.7'!$F$5:$F$39</c:f>
              <c:numCache>
                <c:formatCode>0%</c:formatCode>
                <c:ptCount val="35"/>
                <c:pt idx="0">
                  <c:v>0.14285714285714285</c:v>
                </c:pt>
                <c:pt idx="1">
                  <c:v>0.36666666666666664</c:v>
                </c:pt>
                <c:pt idx="2">
                  <c:v>0.4</c:v>
                </c:pt>
                <c:pt idx="3">
                  <c:v>0.42352941176470588</c:v>
                </c:pt>
                <c:pt idx="4">
                  <c:v>0.5</c:v>
                </c:pt>
                <c:pt idx="5">
                  <c:v>0.5</c:v>
                </c:pt>
                <c:pt idx="6">
                  <c:v>0.5</c:v>
                </c:pt>
                <c:pt idx="7">
                  <c:v>0.55497382198952883</c:v>
                </c:pt>
                <c:pt idx="8">
                  <c:v>0.5714285714285714</c:v>
                </c:pt>
                <c:pt idx="9">
                  <c:v>0.58139534883720934</c:v>
                </c:pt>
                <c:pt idx="10">
                  <c:v>0.58333333333333337</c:v>
                </c:pt>
                <c:pt idx="11">
                  <c:v>0.61627906976744184</c:v>
                </c:pt>
                <c:pt idx="12">
                  <c:v>0.61764705882352944</c:v>
                </c:pt>
                <c:pt idx="13">
                  <c:v>0.63981042654028442</c:v>
                </c:pt>
                <c:pt idx="14">
                  <c:v>0.6470588235294118</c:v>
                </c:pt>
                <c:pt idx="15">
                  <c:v>0.65179790623577605</c:v>
                </c:pt>
                <c:pt idx="16">
                  <c:v>0.66666666666666663</c:v>
                </c:pt>
                <c:pt idx="17">
                  <c:v>0.66666666666666663</c:v>
                </c:pt>
                <c:pt idx="18">
                  <c:v>0.66666666666666663</c:v>
                </c:pt>
                <c:pt idx="19">
                  <c:v>0.69230769230769229</c:v>
                </c:pt>
                <c:pt idx="20">
                  <c:v>0.7</c:v>
                </c:pt>
                <c:pt idx="21">
                  <c:v>0.72727272727272729</c:v>
                </c:pt>
                <c:pt idx="22">
                  <c:v>0.73750000000000004</c:v>
                </c:pt>
                <c:pt idx="23">
                  <c:v>0.7471910112359551</c:v>
                </c:pt>
                <c:pt idx="24">
                  <c:v>0.75</c:v>
                </c:pt>
                <c:pt idx="25">
                  <c:v>0.75</c:v>
                </c:pt>
                <c:pt idx="26">
                  <c:v>0.75</c:v>
                </c:pt>
                <c:pt idx="27">
                  <c:v>0.76363636363636367</c:v>
                </c:pt>
                <c:pt idx="28">
                  <c:v>0.76923076923076927</c:v>
                </c:pt>
                <c:pt idx="29">
                  <c:v>0.83333333333333337</c:v>
                </c:pt>
                <c:pt idx="30">
                  <c:v>0.83333333333333337</c:v>
                </c:pt>
                <c:pt idx="31">
                  <c:v>0.83333333333333337</c:v>
                </c:pt>
                <c:pt idx="32">
                  <c:v>0.8571428571428571</c:v>
                </c:pt>
                <c:pt idx="33">
                  <c:v>0.875</c:v>
                </c:pt>
                <c:pt idx="34">
                  <c:v>0.89473684210526316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116-453E-BE4E-5686C85A1270}"/>
            </c:ext>
          </c:extLst>
        </c:ser>
        <c:ser>
          <c:idx val="3"/>
          <c:order val="3"/>
          <c:tx>
            <c:strRef>
              <c:f>'Figure 2.7'!$G$4</c:f>
              <c:strCache>
                <c:ptCount val="1"/>
                <c:pt idx="0">
                  <c:v>Non-technical roles (%)</c:v>
                </c:pt>
              </c:strCache>
            </c:strRef>
          </c:tx>
          <c:spPr>
            <a:solidFill>
              <a:srgbClr val="8DD0DF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'Figure 2.7'!$C$5:$C$47</c15:sqref>
                  </c15:fullRef>
                </c:ext>
              </c:extLst>
              <c:f>'Figure 2.7'!$C$5:$C$39</c:f>
              <c:strCache>
                <c:ptCount val="35"/>
                <c:pt idx="0">
                  <c:v>MARNET</c:v>
                </c:pt>
                <c:pt idx="1">
                  <c:v> EENet </c:v>
                </c:pt>
                <c:pt idx="2">
                  <c:v> BREN </c:v>
                </c:pt>
                <c:pt idx="3">
                  <c:v> BELNET </c:v>
                </c:pt>
                <c:pt idx="4">
                  <c:v> BASNET </c:v>
                </c:pt>
                <c:pt idx="5">
                  <c:v> IUCC </c:v>
                </c:pt>
                <c:pt idx="6">
                  <c:v> RoEduNet </c:v>
                </c:pt>
                <c:pt idx="7">
                  <c:v>CARNET</c:v>
                </c:pt>
                <c:pt idx="8">
                  <c:v> CYNET </c:v>
                </c:pt>
                <c:pt idx="9">
                  <c:v> ARNES </c:v>
                </c:pt>
                <c:pt idx="10">
                  <c:v> URAN </c:v>
                </c:pt>
                <c:pt idx="11">
                  <c:v> HEAnet </c:v>
                </c:pt>
                <c:pt idx="12">
                  <c:v> FCCN </c:v>
                </c:pt>
                <c:pt idx="13">
                  <c:v> DFN </c:v>
                </c:pt>
                <c:pt idx="14">
                  <c:v> GRENA </c:v>
                </c:pt>
                <c:pt idx="15">
                  <c:v> CESNET </c:v>
                </c:pt>
                <c:pt idx="16">
                  <c:v> AMRES </c:v>
                </c:pt>
                <c:pt idx="17">
                  <c:v> DeIC </c:v>
                </c:pt>
                <c:pt idx="18">
                  <c:v>MREN</c:v>
                </c:pt>
                <c:pt idx="19">
                  <c:v> RENAM </c:v>
                </c:pt>
                <c:pt idx="20">
                  <c:v> RESTENA </c:v>
                </c:pt>
                <c:pt idx="21">
                  <c:v> GRNET S.A. </c:v>
                </c:pt>
                <c:pt idx="22">
                  <c:v> GARR </c:v>
                </c:pt>
                <c:pt idx="23">
                  <c:v>KIFU (NIIF)</c:v>
                </c:pt>
                <c:pt idx="24">
                  <c:v>LITNET</c:v>
                </c:pt>
                <c:pt idx="25">
                  <c:v> RENATER </c:v>
                </c:pt>
                <c:pt idx="26">
                  <c:v> SANET </c:v>
                </c:pt>
                <c:pt idx="27">
                  <c:v> SWITCH </c:v>
                </c:pt>
                <c:pt idx="28">
                  <c:v> ACOnet </c:v>
                </c:pt>
                <c:pt idx="29">
                  <c:v> AzScienceNet </c:v>
                </c:pt>
                <c:pt idx="30">
                  <c:v> RedIRIS </c:v>
                </c:pt>
                <c:pt idx="31">
                  <c:v> SUNET </c:v>
                </c:pt>
                <c:pt idx="32">
                  <c:v>ASNET</c:v>
                </c:pt>
                <c:pt idx="33">
                  <c:v> ULAKBIM </c:v>
                </c:pt>
                <c:pt idx="34">
                  <c:v> Funet 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'Figure 2.7'!$G$5:$G$47</c15:sqref>
                  </c15:fullRef>
                </c:ext>
              </c:extLst>
              <c:f>'Figure 2.7'!$G$5:$G$39</c:f>
              <c:numCache>
                <c:formatCode>0%</c:formatCode>
                <c:ptCount val="35"/>
                <c:pt idx="0">
                  <c:v>0.8571428571428571</c:v>
                </c:pt>
                <c:pt idx="1">
                  <c:v>0.6333333333333333</c:v>
                </c:pt>
                <c:pt idx="2">
                  <c:v>0.6</c:v>
                </c:pt>
                <c:pt idx="3">
                  <c:v>0.57647058823529407</c:v>
                </c:pt>
                <c:pt idx="4">
                  <c:v>0.5</c:v>
                </c:pt>
                <c:pt idx="5">
                  <c:v>0.5</c:v>
                </c:pt>
                <c:pt idx="6">
                  <c:v>0.5</c:v>
                </c:pt>
                <c:pt idx="7">
                  <c:v>0.44502617801047123</c:v>
                </c:pt>
                <c:pt idx="8">
                  <c:v>0.42857142857142855</c:v>
                </c:pt>
                <c:pt idx="9">
                  <c:v>0.41860465116279072</c:v>
                </c:pt>
                <c:pt idx="10">
                  <c:v>0.41666666666666669</c:v>
                </c:pt>
                <c:pt idx="11">
                  <c:v>0.38372093023255816</c:v>
                </c:pt>
                <c:pt idx="12">
                  <c:v>0.38235294117647056</c:v>
                </c:pt>
                <c:pt idx="13">
                  <c:v>0.36018957345971564</c:v>
                </c:pt>
                <c:pt idx="14">
                  <c:v>0.35294117647058826</c:v>
                </c:pt>
                <c:pt idx="15">
                  <c:v>0.34820209376422395</c:v>
                </c:pt>
                <c:pt idx="16">
                  <c:v>0.33333333333333331</c:v>
                </c:pt>
                <c:pt idx="17">
                  <c:v>0.33333333333333331</c:v>
                </c:pt>
                <c:pt idx="18">
                  <c:v>0.33333333333333331</c:v>
                </c:pt>
                <c:pt idx="19">
                  <c:v>0.30769230769230771</c:v>
                </c:pt>
                <c:pt idx="20">
                  <c:v>0.3</c:v>
                </c:pt>
                <c:pt idx="21">
                  <c:v>0.27272727272727271</c:v>
                </c:pt>
                <c:pt idx="22">
                  <c:v>0.26250000000000001</c:v>
                </c:pt>
                <c:pt idx="23">
                  <c:v>0.25280898876404495</c:v>
                </c:pt>
                <c:pt idx="24">
                  <c:v>0.25</c:v>
                </c:pt>
                <c:pt idx="25">
                  <c:v>0.25</c:v>
                </c:pt>
                <c:pt idx="26">
                  <c:v>0.25</c:v>
                </c:pt>
                <c:pt idx="27">
                  <c:v>0.23636363636363636</c:v>
                </c:pt>
                <c:pt idx="28">
                  <c:v>0.23076923076923078</c:v>
                </c:pt>
                <c:pt idx="29">
                  <c:v>0.16666666666666666</c:v>
                </c:pt>
                <c:pt idx="30">
                  <c:v>0.16666666666666666</c:v>
                </c:pt>
                <c:pt idx="31">
                  <c:v>0.16666666666666666</c:v>
                </c:pt>
                <c:pt idx="32">
                  <c:v>0.14285714285714285</c:v>
                </c:pt>
                <c:pt idx="33">
                  <c:v>0.125</c:v>
                </c:pt>
                <c:pt idx="34">
                  <c:v>0.10526315789473684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116-453E-BE4E-5686C85A127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763281967"/>
        <c:axId val="1763281551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'Figure 2.7'!$D$4</c15:sqref>
                        </c15:formulaRef>
                      </c:ext>
                    </c:extLst>
                    <c:strCache>
                      <c:ptCount val="1"/>
                      <c:pt idx="0">
                        <c:v>Technical roles</c:v>
                      </c:pt>
                    </c:strCache>
                  </c:strRef>
                </c:tx>
                <c:spPr>
                  <a:solidFill>
                    <a:schemeClr val="accent1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uri="{02D57815-91ED-43cb-92C2-25804820EDAC}">
                        <c15:fullRef>
                          <c15:sqref>'Figure 2.7'!$C$5:$C$47</c15:sqref>
                        </c15:fullRef>
                        <c15:formulaRef>
                          <c15:sqref>'Figure 2.7'!$C$5:$C$39</c15:sqref>
                        </c15:formulaRef>
                      </c:ext>
                    </c:extLst>
                    <c:strCache>
                      <c:ptCount val="35"/>
                      <c:pt idx="0">
                        <c:v>MARNET</c:v>
                      </c:pt>
                      <c:pt idx="1">
                        <c:v> EENet </c:v>
                      </c:pt>
                      <c:pt idx="2">
                        <c:v> BREN </c:v>
                      </c:pt>
                      <c:pt idx="3">
                        <c:v> BELNET </c:v>
                      </c:pt>
                      <c:pt idx="4">
                        <c:v> BASNET </c:v>
                      </c:pt>
                      <c:pt idx="5">
                        <c:v> IUCC </c:v>
                      </c:pt>
                      <c:pt idx="6">
                        <c:v> RoEduNet </c:v>
                      </c:pt>
                      <c:pt idx="7">
                        <c:v>CARNET</c:v>
                      </c:pt>
                      <c:pt idx="8">
                        <c:v> CYNET </c:v>
                      </c:pt>
                      <c:pt idx="9">
                        <c:v> ARNES </c:v>
                      </c:pt>
                      <c:pt idx="10">
                        <c:v> URAN </c:v>
                      </c:pt>
                      <c:pt idx="11">
                        <c:v> HEAnet </c:v>
                      </c:pt>
                      <c:pt idx="12">
                        <c:v> FCCN </c:v>
                      </c:pt>
                      <c:pt idx="13">
                        <c:v> DFN </c:v>
                      </c:pt>
                      <c:pt idx="14">
                        <c:v> GRENA </c:v>
                      </c:pt>
                      <c:pt idx="15">
                        <c:v> CESNET </c:v>
                      </c:pt>
                      <c:pt idx="16">
                        <c:v> AMRES </c:v>
                      </c:pt>
                      <c:pt idx="17">
                        <c:v> DeIC </c:v>
                      </c:pt>
                      <c:pt idx="18">
                        <c:v>MREN</c:v>
                      </c:pt>
                      <c:pt idx="19">
                        <c:v> RENAM </c:v>
                      </c:pt>
                      <c:pt idx="20">
                        <c:v> RESTENA </c:v>
                      </c:pt>
                      <c:pt idx="21">
                        <c:v> GRNET S.A. </c:v>
                      </c:pt>
                      <c:pt idx="22">
                        <c:v> GARR </c:v>
                      </c:pt>
                      <c:pt idx="23">
                        <c:v>KIFU (NIIF)</c:v>
                      </c:pt>
                      <c:pt idx="24">
                        <c:v>LITNET</c:v>
                      </c:pt>
                      <c:pt idx="25">
                        <c:v> RENATER </c:v>
                      </c:pt>
                      <c:pt idx="26">
                        <c:v> SANET </c:v>
                      </c:pt>
                      <c:pt idx="27">
                        <c:v> SWITCH </c:v>
                      </c:pt>
                      <c:pt idx="28">
                        <c:v> ACOnet </c:v>
                      </c:pt>
                      <c:pt idx="29">
                        <c:v> AzScienceNet </c:v>
                      </c:pt>
                      <c:pt idx="30">
                        <c:v> RedIRIS </c:v>
                      </c:pt>
                      <c:pt idx="31">
                        <c:v> SUNET </c:v>
                      </c:pt>
                      <c:pt idx="32">
                        <c:v>ASNET</c:v>
                      </c:pt>
                      <c:pt idx="33">
                        <c:v> ULAKBIM </c:v>
                      </c:pt>
                      <c:pt idx="34">
                        <c:v> Funet 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ullRef>
                          <c15:sqref>'Figure 2.7'!$D$5:$D$47</c15:sqref>
                        </c15:fullRef>
                        <c15:formulaRef>
                          <c15:sqref>'Figure 2.7'!$D$5:$D$39</c15:sqref>
                        </c15:formulaRef>
                      </c:ext>
                    </c:extLst>
                    <c:numCache>
                      <c:formatCode>General</c:formatCode>
                      <c:ptCount val="35"/>
                      <c:pt idx="0">
                        <c:v>1</c:v>
                      </c:pt>
                      <c:pt idx="1">
                        <c:v>11</c:v>
                      </c:pt>
                      <c:pt idx="2">
                        <c:v>2</c:v>
                      </c:pt>
                      <c:pt idx="3">
                        <c:v>36</c:v>
                      </c:pt>
                      <c:pt idx="4">
                        <c:v>10</c:v>
                      </c:pt>
                      <c:pt idx="5">
                        <c:v>8.1</c:v>
                      </c:pt>
                      <c:pt idx="6">
                        <c:v>10</c:v>
                      </c:pt>
                      <c:pt idx="7">
                        <c:v>106</c:v>
                      </c:pt>
                      <c:pt idx="8">
                        <c:v>2</c:v>
                      </c:pt>
                      <c:pt idx="9">
                        <c:v>50</c:v>
                      </c:pt>
                      <c:pt idx="10">
                        <c:v>7</c:v>
                      </c:pt>
                      <c:pt idx="11">
                        <c:v>53</c:v>
                      </c:pt>
                      <c:pt idx="12">
                        <c:v>63</c:v>
                      </c:pt>
                      <c:pt idx="13">
                        <c:v>40.5</c:v>
                      </c:pt>
                      <c:pt idx="14">
                        <c:v>11</c:v>
                      </c:pt>
                      <c:pt idx="15">
                        <c:v>71.599999999999994</c:v>
                      </c:pt>
                      <c:pt idx="16">
                        <c:v>10</c:v>
                      </c:pt>
                      <c:pt idx="17">
                        <c:v>20</c:v>
                      </c:pt>
                      <c:pt idx="18">
                        <c:v>2</c:v>
                      </c:pt>
                      <c:pt idx="19">
                        <c:v>9</c:v>
                      </c:pt>
                      <c:pt idx="20">
                        <c:v>14</c:v>
                      </c:pt>
                      <c:pt idx="21">
                        <c:v>40</c:v>
                      </c:pt>
                      <c:pt idx="22">
                        <c:v>59</c:v>
                      </c:pt>
                      <c:pt idx="23">
                        <c:v>133</c:v>
                      </c:pt>
                      <c:pt idx="24">
                        <c:v>30</c:v>
                      </c:pt>
                      <c:pt idx="25">
                        <c:v>93</c:v>
                      </c:pt>
                      <c:pt idx="26">
                        <c:v>6</c:v>
                      </c:pt>
                      <c:pt idx="27">
                        <c:v>84</c:v>
                      </c:pt>
                      <c:pt idx="28">
                        <c:v>10</c:v>
                      </c:pt>
                      <c:pt idx="29">
                        <c:v>15</c:v>
                      </c:pt>
                      <c:pt idx="30">
                        <c:v>15</c:v>
                      </c:pt>
                      <c:pt idx="31">
                        <c:v>35</c:v>
                      </c:pt>
                      <c:pt idx="32">
                        <c:v>12</c:v>
                      </c:pt>
                      <c:pt idx="33">
                        <c:v>21</c:v>
                      </c:pt>
                      <c:pt idx="34">
                        <c:v>17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0-2116-453E-BE4E-5686C85A1270}"/>
                  </c:ext>
                </c:extLst>
              </c15:ser>
            </c15:filteredBarSeries>
            <c15:filteredBarSeries>
              <c15:ser>
                <c:idx val="1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'Figure 2.7'!$E$4</c15:sqref>
                        </c15:formulaRef>
                      </c:ext>
                    </c:extLst>
                    <c:strCache>
                      <c:ptCount val="1"/>
                      <c:pt idx="0">
                        <c:v>Non-technical roles</c:v>
                      </c:pt>
                    </c:strCache>
                  </c:strRef>
                </c:tx>
                <c:spPr>
                  <a:solidFill>
                    <a:schemeClr val="accent2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xmlns:c15="http://schemas.microsoft.com/office/drawing/2012/chart" uri="{02D57815-91ED-43cb-92C2-25804820EDAC}">
                        <c15:fullRef>
                          <c15:sqref>'Figure 2.7'!$C$5:$C$47</c15:sqref>
                        </c15:fullRef>
                        <c15:formulaRef>
                          <c15:sqref>'Figure 2.7'!$C$5:$C$39</c15:sqref>
                        </c15:formulaRef>
                      </c:ext>
                    </c:extLst>
                    <c:strCache>
                      <c:ptCount val="35"/>
                      <c:pt idx="0">
                        <c:v>MARNET</c:v>
                      </c:pt>
                      <c:pt idx="1">
                        <c:v> EENet </c:v>
                      </c:pt>
                      <c:pt idx="2">
                        <c:v> BREN </c:v>
                      </c:pt>
                      <c:pt idx="3">
                        <c:v> BELNET </c:v>
                      </c:pt>
                      <c:pt idx="4">
                        <c:v> BASNET </c:v>
                      </c:pt>
                      <c:pt idx="5">
                        <c:v> IUCC </c:v>
                      </c:pt>
                      <c:pt idx="6">
                        <c:v> RoEduNet </c:v>
                      </c:pt>
                      <c:pt idx="7">
                        <c:v>CARNET</c:v>
                      </c:pt>
                      <c:pt idx="8">
                        <c:v> CYNET </c:v>
                      </c:pt>
                      <c:pt idx="9">
                        <c:v> ARNES </c:v>
                      </c:pt>
                      <c:pt idx="10">
                        <c:v> URAN </c:v>
                      </c:pt>
                      <c:pt idx="11">
                        <c:v> HEAnet </c:v>
                      </c:pt>
                      <c:pt idx="12">
                        <c:v> FCCN </c:v>
                      </c:pt>
                      <c:pt idx="13">
                        <c:v> DFN </c:v>
                      </c:pt>
                      <c:pt idx="14">
                        <c:v> GRENA </c:v>
                      </c:pt>
                      <c:pt idx="15">
                        <c:v> CESNET </c:v>
                      </c:pt>
                      <c:pt idx="16">
                        <c:v> AMRES </c:v>
                      </c:pt>
                      <c:pt idx="17">
                        <c:v> DeIC </c:v>
                      </c:pt>
                      <c:pt idx="18">
                        <c:v>MREN</c:v>
                      </c:pt>
                      <c:pt idx="19">
                        <c:v> RENAM </c:v>
                      </c:pt>
                      <c:pt idx="20">
                        <c:v> RESTENA </c:v>
                      </c:pt>
                      <c:pt idx="21">
                        <c:v> GRNET S.A. </c:v>
                      </c:pt>
                      <c:pt idx="22">
                        <c:v> GARR </c:v>
                      </c:pt>
                      <c:pt idx="23">
                        <c:v>KIFU (NIIF)</c:v>
                      </c:pt>
                      <c:pt idx="24">
                        <c:v>LITNET</c:v>
                      </c:pt>
                      <c:pt idx="25">
                        <c:v> RENATER </c:v>
                      </c:pt>
                      <c:pt idx="26">
                        <c:v> SANET </c:v>
                      </c:pt>
                      <c:pt idx="27">
                        <c:v> SWITCH </c:v>
                      </c:pt>
                      <c:pt idx="28">
                        <c:v> ACOnet </c:v>
                      </c:pt>
                      <c:pt idx="29">
                        <c:v> AzScienceNet </c:v>
                      </c:pt>
                      <c:pt idx="30">
                        <c:v> RedIRIS </c:v>
                      </c:pt>
                      <c:pt idx="31">
                        <c:v> SUNET </c:v>
                      </c:pt>
                      <c:pt idx="32">
                        <c:v>ASNET</c:v>
                      </c:pt>
                      <c:pt idx="33">
                        <c:v> ULAKBIM </c:v>
                      </c:pt>
                      <c:pt idx="34">
                        <c:v> Funet 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ullRef>
                          <c15:sqref>'Figure 2.7'!$E$5:$E$47</c15:sqref>
                        </c15:fullRef>
                        <c15:formulaRef>
                          <c15:sqref>'Figure 2.7'!$E$5:$E$39</c15:sqref>
                        </c15:formulaRef>
                      </c:ext>
                    </c:extLst>
                    <c:numCache>
                      <c:formatCode>General</c:formatCode>
                      <c:ptCount val="35"/>
                      <c:pt idx="0">
                        <c:v>6</c:v>
                      </c:pt>
                      <c:pt idx="1">
                        <c:v>19</c:v>
                      </c:pt>
                      <c:pt idx="2">
                        <c:v>3</c:v>
                      </c:pt>
                      <c:pt idx="3">
                        <c:v>49</c:v>
                      </c:pt>
                      <c:pt idx="4">
                        <c:v>10</c:v>
                      </c:pt>
                      <c:pt idx="5">
                        <c:v>8.1</c:v>
                      </c:pt>
                      <c:pt idx="6">
                        <c:v>10</c:v>
                      </c:pt>
                      <c:pt idx="7">
                        <c:v>85</c:v>
                      </c:pt>
                      <c:pt idx="8">
                        <c:v>1.5</c:v>
                      </c:pt>
                      <c:pt idx="9">
                        <c:v>36</c:v>
                      </c:pt>
                      <c:pt idx="10">
                        <c:v>5</c:v>
                      </c:pt>
                      <c:pt idx="11">
                        <c:v>33</c:v>
                      </c:pt>
                      <c:pt idx="12">
                        <c:v>39</c:v>
                      </c:pt>
                      <c:pt idx="13">
                        <c:v>22.8</c:v>
                      </c:pt>
                      <c:pt idx="14">
                        <c:v>6</c:v>
                      </c:pt>
                      <c:pt idx="15">
                        <c:v>38.25</c:v>
                      </c:pt>
                      <c:pt idx="16">
                        <c:v>5</c:v>
                      </c:pt>
                      <c:pt idx="17">
                        <c:v>10</c:v>
                      </c:pt>
                      <c:pt idx="18">
                        <c:v>1</c:v>
                      </c:pt>
                      <c:pt idx="19">
                        <c:v>4</c:v>
                      </c:pt>
                      <c:pt idx="20">
                        <c:v>6</c:v>
                      </c:pt>
                      <c:pt idx="21">
                        <c:v>15</c:v>
                      </c:pt>
                      <c:pt idx="22">
                        <c:v>21</c:v>
                      </c:pt>
                      <c:pt idx="23">
                        <c:v>45</c:v>
                      </c:pt>
                      <c:pt idx="24">
                        <c:v>10</c:v>
                      </c:pt>
                      <c:pt idx="25">
                        <c:v>31</c:v>
                      </c:pt>
                      <c:pt idx="26">
                        <c:v>2</c:v>
                      </c:pt>
                      <c:pt idx="27">
                        <c:v>26</c:v>
                      </c:pt>
                      <c:pt idx="28">
                        <c:v>3</c:v>
                      </c:pt>
                      <c:pt idx="29">
                        <c:v>3</c:v>
                      </c:pt>
                      <c:pt idx="30">
                        <c:v>3</c:v>
                      </c:pt>
                      <c:pt idx="31">
                        <c:v>7</c:v>
                      </c:pt>
                      <c:pt idx="32">
                        <c:v>2</c:v>
                      </c:pt>
                      <c:pt idx="33">
                        <c:v>3</c:v>
                      </c:pt>
                      <c:pt idx="34">
                        <c:v>2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1-2116-453E-BE4E-5686C85A1270}"/>
                  </c:ext>
                </c:extLst>
              </c15:ser>
            </c15:filteredBarSeries>
          </c:ext>
        </c:extLst>
      </c:barChart>
      <c:catAx>
        <c:axId val="1763281967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95000"/>
                    <a:lumOff val="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63281551"/>
        <c:crosses val="autoZero"/>
        <c:auto val="1"/>
        <c:lblAlgn val="ctr"/>
        <c:lblOffset val="100"/>
        <c:noMultiLvlLbl val="0"/>
      </c:catAx>
      <c:valAx>
        <c:axId val="176328155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95000"/>
                    <a:lumOff val="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6328196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95000"/>
                  <a:lumOff val="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chemeClr val="tx1">
              <a:lumMod val="95000"/>
              <a:lumOff val="5000"/>
            </a:schemeClr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'Staff Figure'!$I$3:$I$21</c:f>
              <c:strCache>
                <c:ptCount val="19"/>
                <c:pt idx="1">
                  <c:v>2019</c:v>
                </c:pt>
                <c:pt idx="2">
                  <c:v>2019</c:v>
                </c:pt>
                <c:pt idx="3">
                  <c:v>2019</c:v>
                </c:pt>
                <c:pt idx="4">
                  <c:v>2019</c:v>
                </c:pt>
                <c:pt idx="5">
                  <c:v>2019</c:v>
                </c:pt>
                <c:pt idx="6">
                  <c:v>2019</c:v>
                </c:pt>
                <c:pt idx="7">
                  <c:v>2019</c:v>
                </c:pt>
                <c:pt idx="8">
                  <c:v>2019</c:v>
                </c:pt>
                <c:pt idx="9">
                  <c:v>2019</c:v>
                </c:pt>
                <c:pt idx="10">
                  <c:v>2019</c:v>
                </c:pt>
                <c:pt idx="11">
                  <c:v>2019</c:v>
                </c:pt>
                <c:pt idx="12">
                  <c:v>2019</c:v>
                </c:pt>
                <c:pt idx="13">
                  <c:v>2019</c:v>
                </c:pt>
                <c:pt idx="14">
                  <c:v>2019</c:v>
                </c:pt>
                <c:pt idx="15">
                  <c:v>2019</c:v>
                </c:pt>
                <c:pt idx="16">
                  <c:v>2019</c:v>
                </c:pt>
                <c:pt idx="17">
                  <c:v>2019</c:v>
                </c:pt>
                <c:pt idx="18">
                  <c:v>2019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'Staff Figure'!$H$22:$H$30</c:f>
              <c:strCache>
                <c:ptCount val="9"/>
                <c:pt idx="0">
                  <c:v> GRENA </c:v>
                </c:pt>
                <c:pt idx="1">
                  <c:v> GRNET S.A. </c:v>
                </c:pt>
                <c:pt idx="2">
                  <c:v> HEAnet </c:v>
                </c:pt>
                <c:pt idx="3">
                  <c:v> IUCC </c:v>
                </c:pt>
                <c:pt idx="4">
                  <c:v> Jisc </c:v>
                </c:pt>
                <c:pt idx="5">
                  <c:v> KIFÜ </c:v>
                </c:pt>
                <c:pt idx="6">
                  <c:v>LANET</c:v>
                </c:pt>
                <c:pt idx="7">
                  <c:v> LITNET </c:v>
                </c:pt>
                <c:pt idx="8">
                  <c:v>MARNET</c:v>
                </c:pt>
              </c:strCache>
            </c:strRef>
          </c:cat>
          <c:val>
            <c:numRef>
              <c:f>'Staff Figure'!$I$22:$I$30</c:f>
              <c:numCache>
                <c:formatCode>General</c:formatCode>
                <c:ptCount val="9"/>
                <c:pt idx="0">
                  <c:v>2019</c:v>
                </c:pt>
                <c:pt idx="1">
                  <c:v>2019</c:v>
                </c:pt>
                <c:pt idx="2">
                  <c:v>2019</c:v>
                </c:pt>
                <c:pt idx="3">
                  <c:v>2019</c:v>
                </c:pt>
                <c:pt idx="4">
                  <c:v>2019</c:v>
                </c:pt>
                <c:pt idx="5">
                  <c:v>2019</c:v>
                </c:pt>
                <c:pt idx="6">
                  <c:v>2019</c:v>
                </c:pt>
                <c:pt idx="7">
                  <c:v>2019</c:v>
                </c:pt>
                <c:pt idx="8">
                  <c:v>2019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432-40C8-A149-36CC5517692F}"/>
            </c:ext>
          </c:extLst>
        </c:ser>
        <c:ser>
          <c:idx val="1"/>
          <c:order val="1"/>
          <c:tx>
            <c:strRef>
              <c:f>'Staff Figure'!$J$3:$J$21</c:f>
              <c:strCache>
                <c:ptCount val="19"/>
                <c:pt idx="0">
                  <c:v>Permanent</c:v>
                </c:pt>
                <c:pt idx="1">
                  <c:v>13</c:v>
                </c:pt>
                <c:pt idx="2">
                  <c:v>11</c:v>
                </c:pt>
                <c:pt idx="3">
                  <c:v>29</c:v>
                </c:pt>
                <c:pt idx="4">
                  <c:v>58</c:v>
                </c:pt>
                <c:pt idx="5">
                  <c:v>20</c:v>
                </c:pt>
                <c:pt idx="6">
                  <c:v>24</c:v>
                </c:pt>
                <c:pt idx="7">
                  <c:v>21</c:v>
                </c:pt>
                <c:pt idx="8">
                  <c:v>80.2</c:v>
                </c:pt>
                <c:pt idx="10">
                  <c:v>159</c:v>
                </c:pt>
                <c:pt idx="11">
                  <c:v>180.7</c:v>
                </c:pt>
                <c:pt idx="12">
                  <c:v>5</c:v>
                </c:pt>
                <c:pt idx="14">
                  <c:v>61</c:v>
                </c:pt>
                <c:pt idx="15">
                  <c:v>24</c:v>
                </c:pt>
                <c:pt idx="16">
                  <c:v>70</c:v>
                </c:pt>
                <c:pt idx="17">
                  <c:v>18</c:v>
                </c:pt>
                <c:pt idx="18">
                  <c:v>65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'Staff Figure'!$H$22:$H$30</c:f>
              <c:strCache>
                <c:ptCount val="9"/>
                <c:pt idx="0">
                  <c:v> GRENA </c:v>
                </c:pt>
                <c:pt idx="1">
                  <c:v> GRNET S.A. </c:v>
                </c:pt>
                <c:pt idx="2">
                  <c:v> HEAnet </c:v>
                </c:pt>
                <c:pt idx="3">
                  <c:v> IUCC </c:v>
                </c:pt>
                <c:pt idx="4">
                  <c:v> Jisc </c:v>
                </c:pt>
                <c:pt idx="5">
                  <c:v> KIFÜ </c:v>
                </c:pt>
                <c:pt idx="6">
                  <c:v>LANET</c:v>
                </c:pt>
                <c:pt idx="7">
                  <c:v> LITNET </c:v>
                </c:pt>
                <c:pt idx="8">
                  <c:v>MARNET</c:v>
                </c:pt>
              </c:strCache>
            </c:strRef>
          </c:cat>
          <c:val>
            <c:numRef>
              <c:f>'Staff Figure'!$J$22:$J$30</c:f>
              <c:numCache>
                <c:formatCode>General</c:formatCode>
                <c:ptCount val="9"/>
                <c:pt idx="0">
                  <c:v>13</c:v>
                </c:pt>
                <c:pt idx="1">
                  <c:v>9</c:v>
                </c:pt>
                <c:pt idx="2">
                  <c:v>67</c:v>
                </c:pt>
                <c:pt idx="3">
                  <c:v>16</c:v>
                </c:pt>
                <c:pt idx="4">
                  <c:v>140</c:v>
                </c:pt>
                <c:pt idx="5">
                  <c:v>148</c:v>
                </c:pt>
                <c:pt idx="6">
                  <c:v>3</c:v>
                </c:pt>
                <c:pt idx="7">
                  <c:v>50</c:v>
                </c:pt>
                <c:pt idx="8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432-40C8-A149-36CC5517692F}"/>
            </c:ext>
          </c:extLst>
        </c:ser>
        <c:ser>
          <c:idx val="2"/>
          <c:order val="2"/>
          <c:tx>
            <c:strRef>
              <c:f>'Staff Figure'!$K$3:$K$21</c:f>
              <c:strCache>
                <c:ptCount val="19"/>
                <c:pt idx="0">
                  <c:v>Subcontracted</c:v>
                </c:pt>
                <c:pt idx="1">
                  <c:v>0</c:v>
                </c:pt>
                <c:pt idx="2">
                  <c:v>8</c:v>
                </c:pt>
                <c:pt idx="4">
                  <c:v>5</c:v>
                </c:pt>
                <c:pt idx="5">
                  <c:v>2</c:v>
                </c:pt>
                <c:pt idx="6">
                  <c:v>0</c:v>
                </c:pt>
                <c:pt idx="7">
                  <c:v>0</c:v>
                </c:pt>
                <c:pt idx="8">
                  <c:v>5.6</c:v>
                </c:pt>
                <c:pt idx="11">
                  <c:v>0</c:v>
                </c:pt>
                <c:pt idx="12">
                  <c:v>3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8">
                  <c:v>8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'Staff Figure'!$H$22:$H$30</c:f>
              <c:strCache>
                <c:ptCount val="9"/>
                <c:pt idx="0">
                  <c:v> GRENA </c:v>
                </c:pt>
                <c:pt idx="1">
                  <c:v> GRNET S.A. </c:v>
                </c:pt>
                <c:pt idx="2">
                  <c:v> HEAnet </c:v>
                </c:pt>
                <c:pt idx="3">
                  <c:v> IUCC </c:v>
                </c:pt>
                <c:pt idx="4">
                  <c:v> Jisc </c:v>
                </c:pt>
                <c:pt idx="5">
                  <c:v> KIFÜ </c:v>
                </c:pt>
                <c:pt idx="6">
                  <c:v>LANET</c:v>
                </c:pt>
                <c:pt idx="7">
                  <c:v> LITNET </c:v>
                </c:pt>
                <c:pt idx="8">
                  <c:v>MARNET</c:v>
                </c:pt>
              </c:strCache>
            </c:strRef>
          </c:cat>
          <c:val>
            <c:numRef>
              <c:f>'Staff Figure'!$K$22:$K$30</c:f>
              <c:numCache>
                <c:formatCode>General</c:formatCode>
                <c:ptCount val="9"/>
                <c:pt idx="0">
                  <c:v>4</c:v>
                </c:pt>
                <c:pt idx="1">
                  <c:v>90</c:v>
                </c:pt>
                <c:pt idx="2">
                  <c:v>0</c:v>
                </c:pt>
                <c:pt idx="3">
                  <c:v>2.5</c:v>
                </c:pt>
                <c:pt idx="5">
                  <c:v>4</c:v>
                </c:pt>
                <c:pt idx="7">
                  <c:v>0</c:v>
                </c:pt>
                <c:pt idx="8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432-40C8-A149-36CC5517692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406914607"/>
        <c:axId val="1425090239"/>
      </c:barChart>
      <c:catAx>
        <c:axId val="140691460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25090239"/>
        <c:crosses val="autoZero"/>
        <c:auto val="1"/>
        <c:lblAlgn val="ctr"/>
        <c:lblOffset val="100"/>
        <c:noMultiLvlLbl val="0"/>
      </c:catAx>
      <c:valAx>
        <c:axId val="142509023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0691460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'Staff Figure'!$J$3</c:f>
              <c:strCache>
                <c:ptCount val="1"/>
                <c:pt idx="0">
                  <c:v>Permanent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'Staff Figure'!$I$4:$I$12</c:f>
              <c:numCache>
                <c:formatCode>General</c:formatCode>
                <c:ptCount val="9"/>
                <c:pt idx="0">
                  <c:v>2019</c:v>
                </c:pt>
                <c:pt idx="1">
                  <c:v>2019</c:v>
                </c:pt>
                <c:pt idx="2">
                  <c:v>2019</c:v>
                </c:pt>
                <c:pt idx="3">
                  <c:v>2019</c:v>
                </c:pt>
                <c:pt idx="4">
                  <c:v>2019</c:v>
                </c:pt>
                <c:pt idx="5">
                  <c:v>2019</c:v>
                </c:pt>
                <c:pt idx="6">
                  <c:v>2019</c:v>
                </c:pt>
                <c:pt idx="7">
                  <c:v>2019</c:v>
                </c:pt>
                <c:pt idx="8">
                  <c:v>2019</c:v>
                </c:pt>
              </c:numCache>
            </c:numRef>
          </c:cat>
          <c:val>
            <c:numRef>
              <c:f>'Staff Figure'!$J$4:$J$12</c:f>
              <c:numCache>
                <c:formatCode>General</c:formatCode>
                <c:ptCount val="9"/>
                <c:pt idx="0">
                  <c:v>13</c:v>
                </c:pt>
                <c:pt idx="1">
                  <c:v>11</c:v>
                </c:pt>
                <c:pt idx="2">
                  <c:v>29</c:v>
                </c:pt>
                <c:pt idx="3">
                  <c:v>58</c:v>
                </c:pt>
                <c:pt idx="4">
                  <c:v>20</c:v>
                </c:pt>
                <c:pt idx="5">
                  <c:v>24</c:v>
                </c:pt>
                <c:pt idx="6">
                  <c:v>21</c:v>
                </c:pt>
                <c:pt idx="7">
                  <c:v>80.2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26B-4A31-A2A6-EFE50C9BFA4E}"/>
            </c:ext>
          </c:extLst>
        </c:ser>
        <c:ser>
          <c:idx val="1"/>
          <c:order val="1"/>
          <c:tx>
            <c:strRef>
              <c:f>'Staff Figure'!$K$3</c:f>
              <c:strCache>
                <c:ptCount val="1"/>
                <c:pt idx="0">
                  <c:v>Subcontracted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f>'Staff Figure'!$I$4:$I$12</c:f>
              <c:numCache>
                <c:formatCode>General</c:formatCode>
                <c:ptCount val="9"/>
                <c:pt idx="0">
                  <c:v>2019</c:v>
                </c:pt>
                <c:pt idx="1">
                  <c:v>2019</c:v>
                </c:pt>
                <c:pt idx="2">
                  <c:v>2019</c:v>
                </c:pt>
                <c:pt idx="3">
                  <c:v>2019</c:v>
                </c:pt>
                <c:pt idx="4">
                  <c:v>2019</c:v>
                </c:pt>
                <c:pt idx="5">
                  <c:v>2019</c:v>
                </c:pt>
                <c:pt idx="6">
                  <c:v>2019</c:v>
                </c:pt>
                <c:pt idx="7">
                  <c:v>2019</c:v>
                </c:pt>
                <c:pt idx="8">
                  <c:v>2019</c:v>
                </c:pt>
              </c:numCache>
            </c:numRef>
          </c:cat>
          <c:val>
            <c:numRef>
              <c:f>'Staff Figure'!$K$4:$K$12</c:f>
              <c:numCache>
                <c:formatCode>General</c:formatCode>
                <c:ptCount val="9"/>
                <c:pt idx="0">
                  <c:v>0</c:v>
                </c:pt>
                <c:pt idx="1">
                  <c:v>8</c:v>
                </c:pt>
                <c:pt idx="3">
                  <c:v>5</c:v>
                </c:pt>
                <c:pt idx="4">
                  <c:v>2</c:v>
                </c:pt>
                <c:pt idx="5">
                  <c:v>0</c:v>
                </c:pt>
                <c:pt idx="6">
                  <c:v>0</c:v>
                </c:pt>
                <c:pt idx="7">
                  <c:v>5.6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26B-4A31-A2A6-EFE50C9BFA4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561158351"/>
        <c:axId val="961638655"/>
      </c:barChart>
      <c:catAx>
        <c:axId val="156115835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61638655"/>
        <c:crosses val="autoZero"/>
        <c:auto val="1"/>
        <c:lblAlgn val="ctr"/>
        <c:lblOffset val="100"/>
        <c:noMultiLvlLbl val="0"/>
      </c:catAx>
      <c:valAx>
        <c:axId val="96163865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6115835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'Staff Figure'!$J$3</c:f>
              <c:strCache>
                <c:ptCount val="1"/>
                <c:pt idx="0">
                  <c:v>Permanent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extLst>
                <c:ext xmlns:c15="http://schemas.microsoft.com/office/drawing/2012/chart" uri="{02D57815-91ED-43cb-92C2-25804820EDAC}">
                  <c15:fullRef>
                    <c15:sqref>'Staff Figure'!$H$4:$I$12</c15:sqref>
                  </c15:fullRef>
                </c:ext>
              </c:extLst>
              <c:f>('Staff Figure'!$H$5:$I$6,'Staff Figure'!$H$8:$I$12)</c:f>
              <c:multiLvlStrCache>
                <c:ptCount val="7"/>
                <c:lvl>
                  <c:pt idx="0">
                    <c:v>2019</c:v>
                  </c:pt>
                  <c:pt idx="1">
                    <c:v>2019</c:v>
                  </c:pt>
                  <c:pt idx="2">
                    <c:v>2019</c:v>
                  </c:pt>
                  <c:pt idx="3">
                    <c:v>2019</c:v>
                  </c:pt>
                  <c:pt idx="4">
                    <c:v>2019</c:v>
                  </c:pt>
                  <c:pt idx="5">
                    <c:v>2019</c:v>
                  </c:pt>
                  <c:pt idx="6">
                    <c:v>2019</c:v>
                  </c:pt>
                </c:lvl>
                <c:lvl>
                  <c:pt idx="0">
                    <c:v> AMRES </c:v>
                  </c:pt>
                  <c:pt idx="1">
                    <c:v> ANA </c:v>
                  </c:pt>
                  <c:pt idx="2">
                    <c:v> ASNET-AM </c:v>
                  </c:pt>
                  <c:pt idx="3">
                    <c:v> AzScienceNet </c:v>
                  </c:pt>
                  <c:pt idx="4">
                    <c:v> BASNET </c:v>
                  </c:pt>
                  <c:pt idx="5">
                    <c:v> BELNET </c:v>
                  </c:pt>
                  <c:pt idx="6">
                    <c:v> BREN </c:v>
                  </c:pt>
                </c:lvl>
              </c:multiLvlStrCache>
            </c:multiLvl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'Staff Figure'!$J$4:$J$12</c15:sqref>
                  </c15:fullRef>
                </c:ext>
              </c:extLst>
              <c:f>('Staff Figure'!$J$5:$J$6,'Staff Figure'!$J$8:$J$12)</c:f>
              <c:numCache>
                <c:formatCode>General</c:formatCode>
                <c:ptCount val="7"/>
                <c:pt idx="0">
                  <c:v>11</c:v>
                </c:pt>
                <c:pt idx="1">
                  <c:v>29</c:v>
                </c:pt>
                <c:pt idx="2">
                  <c:v>20</c:v>
                </c:pt>
                <c:pt idx="3">
                  <c:v>24</c:v>
                </c:pt>
                <c:pt idx="4">
                  <c:v>21</c:v>
                </c:pt>
                <c:pt idx="5">
                  <c:v>80.2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813-4703-90EA-1751E9218E30}"/>
            </c:ext>
          </c:extLst>
        </c:ser>
        <c:ser>
          <c:idx val="1"/>
          <c:order val="1"/>
          <c:tx>
            <c:strRef>
              <c:f>'Staff Figure'!$K$3</c:f>
              <c:strCache>
                <c:ptCount val="1"/>
                <c:pt idx="0">
                  <c:v>Subcontracted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extLst>
                <c:ext xmlns:c15="http://schemas.microsoft.com/office/drawing/2012/chart" uri="{02D57815-91ED-43cb-92C2-25804820EDAC}">
                  <c15:fullRef>
                    <c15:sqref>'Staff Figure'!$H$4:$I$12</c15:sqref>
                  </c15:fullRef>
                </c:ext>
              </c:extLst>
              <c:f>('Staff Figure'!$H$5:$I$6,'Staff Figure'!$H$8:$I$12)</c:f>
              <c:multiLvlStrCache>
                <c:ptCount val="7"/>
                <c:lvl>
                  <c:pt idx="0">
                    <c:v>2019</c:v>
                  </c:pt>
                  <c:pt idx="1">
                    <c:v>2019</c:v>
                  </c:pt>
                  <c:pt idx="2">
                    <c:v>2019</c:v>
                  </c:pt>
                  <c:pt idx="3">
                    <c:v>2019</c:v>
                  </c:pt>
                  <c:pt idx="4">
                    <c:v>2019</c:v>
                  </c:pt>
                  <c:pt idx="5">
                    <c:v>2019</c:v>
                  </c:pt>
                  <c:pt idx="6">
                    <c:v>2019</c:v>
                  </c:pt>
                </c:lvl>
                <c:lvl>
                  <c:pt idx="0">
                    <c:v> AMRES </c:v>
                  </c:pt>
                  <c:pt idx="1">
                    <c:v> ANA </c:v>
                  </c:pt>
                  <c:pt idx="2">
                    <c:v> ASNET-AM </c:v>
                  </c:pt>
                  <c:pt idx="3">
                    <c:v> AzScienceNet </c:v>
                  </c:pt>
                  <c:pt idx="4">
                    <c:v> BASNET </c:v>
                  </c:pt>
                  <c:pt idx="5">
                    <c:v> BELNET </c:v>
                  </c:pt>
                  <c:pt idx="6">
                    <c:v> BREN </c:v>
                  </c:pt>
                </c:lvl>
              </c:multiLvlStrCache>
            </c:multiLvl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'Staff Figure'!$K$4:$K$12</c15:sqref>
                  </c15:fullRef>
                </c:ext>
              </c:extLst>
              <c:f>('Staff Figure'!$K$5:$K$6,'Staff Figure'!$K$8:$K$12)</c:f>
              <c:numCache>
                <c:formatCode>General</c:formatCode>
                <c:ptCount val="7"/>
                <c:pt idx="0">
                  <c:v>8</c:v>
                </c:pt>
                <c:pt idx="2">
                  <c:v>2</c:v>
                </c:pt>
                <c:pt idx="3">
                  <c:v>0</c:v>
                </c:pt>
                <c:pt idx="4">
                  <c:v>0</c:v>
                </c:pt>
                <c:pt idx="5">
                  <c:v>5.6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813-4703-90EA-1751E9218E3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044703295"/>
        <c:axId val="465182415"/>
      </c:barChart>
      <c:catAx>
        <c:axId val="1044703295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5182415"/>
        <c:crosses val="autoZero"/>
        <c:auto val="1"/>
        <c:lblAlgn val="ctr"/>
        <c:lblOffset val="100"/>
        <c:noMultiLvlLbl val="0"/>
      </c:catAx>
      <c:valAx>
        <c:axId val="46518241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4470329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'1. Budget'!$E$13:$E$14</c:f>
              <c:strCache>
                <c:ptCount val="2"/>
                <c:pt idx="0">
                  <c:v>2019</c:v>
                </c:pt>
              </c:strCache>
            </c:strRef>
          </c:tx>
          <c:spPr>
            <a:solidFill>
              <a:schemeClr val="accent5">
                <a:lumMod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'1. Budget'!$B$15:$B$55</c:f>
              <c:strCache>
                <c:ptCount val="41"/>
                <c:pt idx="0">
                  <c:v> ACOnet </c:v>
                </c:pt>
                <c:pt idx="1">
                  <c:v> AMRES </c:v>
                </c:pt>
                <c:pt idx="2">
                  <c:v> ANA </c:v>
                </c:pt>
                <c:pt idx="3">
                  <c:v> ARNES </c:v>
                </c:pt>
                <c:pt idx="4">
                  <c:v> ASNET </c:v>
                </c:pt>
                <c:pt idx="5">
                  <c:v> AzScienceNet </c:v>
                </c:pt>
                <c:pt idx="6">
                  <c:v> BASNET </c:v>
                </c:pt>
                <c:pt idx="7">
                  <c:v> BELNET </c:v>
                </c:pt>
                <c:pt idx="8">
                  <c:v> BREN </c:v>
                </c:pt>
                <c:pt idx="9">
                  <c:v> CARNet </c:v>
                </c:pt>
                <c:pt idx="10">
                  <c:v> CESNET </c:v>
                </c:pt>
                <c:pt idx="11">
                  <c:v> CYNET </c:v>
                </c:pt>
                <c:pt idx="12">
                  <c:v> DeIC </c:v>
                </c:pt>
                <c:pt idx="13">
                  <c:v> DFN </c:v>
                </c:pt>
                <c:pt idx="14">
                  <c:v> EENet </c:v>
                </c:pt>
                <c:pt idx="15">
                  <c:v> FCCN </c:v>
                </c:pt>
                <c:pt idx="16">
                  <c:v> Funet </c:v>
                </c:pt>
                <c:pt idx="17">
                  <c:v> GARR </c:v>
                </c:pt>
                <c:pt idx="18">
                  <c:v> GRENA </c:v>
                </c:pt>
                <c:pt idx="19">
                  <c:v> GRNET S.A. </c:v>
                </c:pt>
                <c:pt idx="20">
                  <c:v> HEAnet </c:v>
                </c:pt>
                <c:pt idx="21">
                  <c:v> IUCC </c:v>
                </c:pt>
                <c:pt idx="22">
                  <c:v>Jisc</c:v>
                </c:pt>
                <c:pt idx="23">
                  <c:v> KIFU (NIIF) </c:v>
                </c:pt>
                <c:pt idx="24">
                  <c:v>LAT</c:v>
                </c:pt>
                <c:pt idx="25">
                  <c:v> LITNET </c:v>
                </c:pt>
                <c:pt idx="26">
                  <c:v>MARNET</c:v>
                </c:pt>
                <c:pt idx="27">
                  <c:v>MREN</c:v>
                </c:pt>
                <c:pt idx="28">
                  <c:v>PIONIER</c:v>
                </c:pt>
                <c:pt idx="29">
                  <c:v> RedIRIS </c:v>
                </c:pt>
                <c:pt idx="30">
                  <c:v> RENAM </c:v>
                </c:pt>
                <c:pt idx="31">
                  <c:v> RENATER </c:v>
                </c:pt>
                <c:pt idx="32">
                  <c:v> RESTENA </c:v>
                </c:pt>
                <c:pt idx="33">
                  <c:v> RhNET </c:v>
                </c:pt>
                <c:pt idx="34">
                  <c:v> RoEduNet </c:v>
                </c:pt>
                <c:pt idx="35">
                  <c:v> SANET </c:v>
                </c:pt>
                <c:pt idx="36">
                  <c:v>SUNET</c:v>
                </c:pt>
                <c:pt idx="37">
                  <c:v> SURF </c:v>
                </c:pt>
                <c:pt idx="38">
                  <c:v> SWITCH </c:v>
                </c:pt>
                <c:pt idx="39">
                  <c:v> ULAKBIM </c:v>
                </c:pt>
                <c:pt idx="40">
                  <c:v> UNINETT </c:v>
                </c:pt>
              </c:strCache>
            </c:strRef>
          </c:cat>
          <c:val>
            <c:numRef>
              <c:f>'1. Budget'!$E$15:$E$55</c:f>
              <c:numCache>
                <c:formatCode>\€#.00,,"M"</c:formatCode>
                <c:ptCount val="41"/>
                <c:pt idx="0">
                  <c:v>6100000</c:v>
                </c:pt>
                <c:pt idx="1">
                  <c:v>2470000</c:v>
                </c:pt>
                <c:pt idx="2">
                  <c:v>800000</c:v>
                </c:pt>
                <c:pt idx="3">
                  <c:v>8000000</c:v>
                </c:pt>
                <c:pt idx="4">
                  <c:v>480000</c:v>
                </c:pt>
                <c:pt idx="5">
                  <c:v>1200000</c:v>
                </c:pt>
                <c:pt idx="6">
                  <c:v>924000</c:v>
                </c:pt>
                <c:pt idx="7">
                  <c:v>14480351.060000001</c:v>
                </c:pt>
                <c:pt idx="9">
                  <c:v>36446437</c:v>
                </c:pt>
                <c:pt idx="10">
                  <c:v>18974000</c:v>
                </c:pt>
                <c:pt idx="11">
                  <c:v>920000</c:v>
                </c:pt>
                <c:pt idx="12">
                  <c:v>7095046</c:v>
                </c:pt>
                <c:pt idx="13">
                  <c:v>42343000</c:v>
                </c:pt>
                <c:pt idx="14">
                  <c:v>4772994</c:v>
                </c:pt>
                <c:pt idx="15">
                  <c:v>16249031</c:v>
                </c:pt>
                <c:pt idx="16">
                  <c:v>7900000</c:v>
                </c:pt>
                <c:pt idx="17">
                  <c:v>22329700</c:v>
                </c:pt>
                <c:pt idx="18">
                  <c:v>400000</c:v>
                </c:pt>
                <c:pt idx="19">
                  <c:v>6900000</c:v>
                </c:pt>
                <c:pt idx="20">
                  <c:v>25591193</c:v>
                </c:pt>
                <c:pt idx="21">
                  <c:v>3480000</c:v>
                </c:pt>
                <c:pt idx="22">
                  <c:v>65230600</c:v>
                </c:pt>
                <c:pt idx="23">
                  <c:v>48000000</c:v>
                </c:pt>
                <c:pt idx="24">
                  <c:v>1241000</c:v>
                </c:pt>
                <c:pt idx="25">
                  <c:v>2275200</c:v>
                </c:pt>
                <c:pt idx="26">
                  <c:v>955000</c:v>
                </c:pt>
                <c:pt idx="27">
                  <c:v>75000</c:v>
                </c:pt>
                <c:pt idx="29">
                  <c:v>8000000</c:v>
                </c:pt>
                <c:pt idx="30">
                  <c:v>380000</c:v>
                </c:pt>
                <c:pt idx="31">
                  <c:v>32200000</c:v>
                </c:pt>
                <c:pt idx="32">
                  <c:v>4027000</c:v>
                </c:pt>
                <c:pt idx="33">
                  <c:v>0</c:v>
                </c:pt>
                <c:pt idx="34">
                  <c:v>2000000</c:v>
                </c:pt>
                <c:pt idx="35">
                  <c:v>1980000</c:v>
                </c:pt>
                <c:pt idx="36">
                  <c:v>24000000</c:v>
                </c:pt>
                <c:pt idx="37">
                  <c:v>52857000</c:v>
                </c:pt>
                <c:pt idx="38">
                  <c:v>13457000</c:v>
                </c:pt>
                <c:pt idx="39">
                  <c:v>17000000</c:v>
                </c:pt>
                <c:pt idx="40">
                  <c:v>15000000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262-4EF6-82B0-09C1275B4646}"/>
            </c:ext>
          </c:extLst>
        </c:ser>
        <c:ser>
          <c:idx val="1"/>
          <c:order val="1"/>
          <c:tx>
            <c:strRef>
              <c:f>'1. Budget'!$F$13:$F$14</c:f>
              <c:strCache>
                <c:ptCount val="2"/>
                <c:pt idx="0">
                  <c:v>2018</c:v>
                </c:pt>
              </c:strCache>
            </c:strRef>
          </c:tx>
          <c:spPr>
            <a:solidFill>
              <a:srgbClr val="0099CC"/>
            </a:solidFill>
            <a:ln>
              <a:noFill/>
            </a:ln>
            <a:effectLst/>
          </c:spPr>
          <c:invertIfNegative val="0"/>
          <c:cat>
            <c:strRef>
              <c:f>'1. Budget'!$B$15:$B$55</c:f>
              <c:strCache>
                <c:ptCount val="41"/>
                <c:pt idx="0">
                  <c:v> ACOnet </c:v>
                </c:pt>
                <c:pt idx="1">
                  <c:v> AMRES </c:v>
                </c:pt>
                <c:pt idx="2">
                  <c:v> ANA </c:v>
                </c:pt>
                <c:pt idx="3">
                  <c:v> ARNES </c:v>
                </c:pt>
                <c:pt idx="4">
                  <c:v> ASNET </c:v>
                </c:pt>
                <c:pt idx="5">
                  <c:v> AzScienceNet </c:v>
                </c:pt>
                <c:pt idx="6">
                  <c:v> BASNET </c:v>
                </c:pt>
                <c:pt idx="7">
                  <c:v> BELNET </c:v>
                </c:pt>
                <c:pt idx="8">
                  <c:v> BREN </c:v>
                </c:pt>
                <c:pt idx="9">
                  <c:v> CARNet </c:v>
                </c:pt>
                <c:pt idx="10">
                  <c:v> CESNET </c:v>
                </c:pt>
                <c:pt idx="11">
                  <c:v> CYNET </c:v>
                </c:pt>
                <c:pt idx="12">
                  <c:v> DeIC </c:v>
                </c:pt>
                <c:pt idx="13">
                  <c:v> DFN </c:v>
                </c:pt>
                <c:pt idx="14">
                  <c:v> EENet </c:v>
                </c:pt>
                <c:pt idx="15">
                  <c:v> FCCN </c:v>
                </c:pt>
                <c:pt idx="16">
                  <c:v> Funet </c:v>
                </c:pt>
                <c:pt idx="17">
                  <c:v> GARR </c:v>
                </c:pt>
                <c:pt idx="18">
                  <c:v> GRENA </c:v>
                </c:pt>
                <c:pt idx="19">
                  <c:v> GRNET S.A. </c:v>
                </c:pt>
                <c:pt idx="20">
                  <c:v> HEAnet </c:v>
                </c:pt>
                <c:pt idx="21">
                  <c:v> IUCC </c:v>
                </c:pt>
                <c:pt idx="22">
                  <c:v>Jisc</c:v>
                </c:pt>
                <c:pt idx="23">
                  <c:v> KIFU (NIIF) </c:v>
                </c:pt>
                <c:pt idx="24">
                  <c:v>LAT</c:v>
                </c:pt>
                <c:pt idx="25">
                  <c:v> LITNET </c:v>
                </c:pt>
                <c:pt idx="26">
                  <c:v>MARNET</c:v>
                </c:pt>
                <c:pt idx="27">
                  <c:v>MREN</c:v>
                </c:pt>
                <c:pt idx="28">
                  <c:v>PIONIER</c:v>
                </c:pt>
                <c:pt idx="29">
                  <c:v> RedIRIS </c:v>
                </c:pt>
                <c:pt idx="30">
                  <c:v> RENAM </c:v>
                </c:pt>
                <c:pt idx="31">
                  <c:v> RENATER </c:v>
                </c:pt>
                <c:pt idx="32">
                  <c:v> RESTENA </c:v>
                </c:pt>
                <c:pt idx="33">
                  <c:v> RhNET </c:v>
                </c:pt>
                <c:pt idx="34">
                  <c:v> RoEduNet </c:v>
                </c:pt>
                <c:pt idx="35">
                  <c:v> SANET </c:v>
                </c:pt>
                <c:pt idx="36">
                  <c:v>SUNET</c:v>
                </c:pt>
                <c:pt idx="37">
                  <c:v> SURF </c:v>
                </c:pt>
                <c:pt idx="38">
                  <c:v> SWITCH </c:v>
                </c:pt>
                <c:pt idx="39">
                  <c:v> ULAKBIM </c:v>
                </c:pt>
                <c:pt idx="40">
                  <c:v> UNINETT </c:v>
                </c:pt>
              </c:strCache>
            </c:strRef>
          </c:cat>
          <c:val>
            <c:numRef>
              <c:f>'1. Budget'!$F$15:$F$55</c:f>
              <c:numCache>
                <c:formatCode>\€#.00,,"M"</c:formatCode>
                <c:ptCount val="41"/>
                <c:pt idx="0">
                  <c:v>6100000</c:v>
                </c:pt>
                <c:pt idx="1">
                  <c:v>2025000</c:v>
                </c:pt>
                <c:pt idx="2">
                  <c:v>800000</c:v>
                </c:pt>
                <c:pt idx="3">
                  <c:v>7500000</c:v>
                </c:pt>
                <c:pt idx="4">
                  <c:v>250000</c:v>
                </c:pt>
                <c:pt idx="5">
                  <c:v>2000000</c:v>
                </c:pt>
                <c:pt idx="6">
                  <c:v>720000</c:v>
                </c:pt>
                <c:pt idx="7">
                  <c:v>15522524.59</c:v>
                </c:pt>
                <c:pt idx="9">
                  <c:v>20104258</c:v>
                </c:pt>
                <c:pt idx="10">
                  <c:v>17875000</c:v>
                </c:pt>
                <c:pt idx="11">
                  <c:v>3596000</c:v>
                </c:pt>
                <c:pt idx="12">
                  <c:v>7407095</c:v>
                </c:pt>
                <c:pt idx="13">
                  <c:v>42000000</c:v>
                </c:pt>
                <c:pt idx="14">
                  <c:v>2340000</c:v>
                </c:pt>
                <c:pt idx="15">
                  <c:v>14247786</c:v>
                </c:pt>
                <c:pt idx="16">
                  <c:v>7500000</c:v>
                </c:pt>
                <c:pt idx="17">
                  <c:v>22147100</c:v>
                </c:pt>
                <c:pt idx="18">
                  <c:v>300000</c:v>
                </c:pt>
                <c:pt idx="19">
                  <c:v>6900000</c:v>
                </c:pt>
                <c:pt idx="20">
                  <c:v>25056000</c:v>
                </c:pt>
                <c:pt idx="21">
                  <c:v>3720000</c:v>
                </c:pt>
                <c:pt idx="23">
                  <c:v>12000000</c:v>
                </c:pt>
                <c:pt idx="24">
                  <c:v>1035000</c:v>
                </c:pt>
                <c:pt idx="25">
                  <c:v>2275200</c:v>
                </c:pt>
                <c:pt idx="26">
                  <c:v>330000</c:v>
                </c:pt>
                <c:pt idx="27">
                  <c:v>75000</c:v>
                </c:pt>
                <c:pt idx="29">
                  <c:v>8000000</c:v>
                </c:pt>
                <c:pt idx="30">
                  <c:v>340000</c:v>
                </c:pt>
                <c:pt idx="31">
                  <c:v>33900000</c:v>
                </c:pt>
                <c:pt idx="32">
                  <c:v>3480000</c:v>
                </c:pt>
                <c:pt idx="34">
                  <c:v>2000000</c:v>
                </c:pt>
                <c:pt idx="35">
                  <c:v>1980000</c:v>
                </c:pt>
                <c:pt idx="36">
                  <c:v>19000000</c:v>
                </c:pt>
                <c:pt idx="37">
                  <c:v>40500000</c:v>
                </c:pt>
                <c:pt idx="38">
                  <c:v>14000000</c:v>
                </c:pt>
                <c:pt idx="39">
                  <c:v>21000000</c:v>
                </c:pt>
                <c:pt idx="40">
                  <c:v>20000000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262-4EF6-82B0-09C1275B4646}"/>
            </c:ext>
          </c:extLst>
        </c:ser>
        <c:ser>
          <c:idx val="2"/>
          <c:order val="2"/>
          <c:tx>
            <c:strRef>
              <c:f>'1. Budget'!$G$13:$G$14</c:f>
              <c:strCache>
                <c:ptCount val="2"/>
                <c:pt idx="0">
                  <c:v>2017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'1. Budget'!$B$15:$B$55</c:f>
              <c:strCache>
                <c:ptCount val="41"/>
                <c:pt idx="0">
                  <c:v> ACOnet </c:v>
                </c:pt>
                <c:pt idx="1">
                  <c:v> AMRES </c:v>
                </c:pt>
                <c:pt idx="2">
                  <c:v> ANA </c:v>
                </c:pt>
                <c:pt idx="3">
                  <c:v> ARNES </c:v>
                </c:pt>
                <c:pt idx="4">
                  <c:v> ASNET </c:v>
                </c:pt>
                <c:pt idx="5">
                  <c:v> AzScienceNet </c:v>
                </c:pt>
                <c:pt idx="6">
                  <c:v> BASNET </c:v>
                </c:pt>
                <c:pt idx="7">
                  <c:v> BELNET </c:v>
                </c:pt>
                <c:pt idx="8">
                  <c:v> BREN </c:v>
                </c:pt>
                <c:pt idx="9">
                  <c:v> CARNet </c:v>
                </c:pt>
                <c:pt idx="10">
                  <c:v> CESNET </c:v>
                </c:pt>
                <c:pt idx="11">
                  <c:v> CYNET </c:v>
                </c:pt>
                <c:pt idx="12">
                  <c:v> DeIC </c:v>
                </c:pt>
                <c:pt idx="13">
                  <c:v> DFN </c:v>
                </c:pt>
                <c:pt idx="14">
                  <c:v> EENet </c:v>
                </c:pt>
                <c:pt idx="15">
                  <c:v> FCCN </c:v>
                </c:pt>
                <c:pt idx="16">
                  <c:v> Funet </c:v>
                </c:pt>
                <c:pt idx="17">
                  <c:v> GARR </c:v>
                </c:pt>
                <c:pt idx="18">
                  <c:v> GRENA </c:v>
                </c:pt>
                <c:pt idx="19">
                  <c:v> GRNET S.A. </c:v>
                </c:pt>
                <c:pt idx="20">
                  <c:v> HEAnet </c:v>
                </c:pt>
                <c:pt idx="21">
                  <c:v> IUCC </c:v>
                </c:pt>
                <c:pt idx="22">
                  <c:v>Jisc</c:v>
                </c:pt>
                <c:pt idx="23">
                  <c:v> KIFU (NIIF) </c:v>
                </c:pt>
                <c:pt idx="24">
                  <c:v>LAT</c:v>
                </c:pt>
                <c:pt idx="25">
                  <c:v> LITNET </c:v>
                </c:pt>
                <c:pt idx="26">
                  <c:v>MARNET</c:v>
                </c:pt>
                <c:pt idx="27">
                  <c:v>MREN</c:v>
                </c:pt>
                <c:pt idx="28">
                  <c:v>PIONIER</c:v>
                </c:pt>
                <c:pt idx="29">
                  <c:v> RedIRIS </c:v>
                </c:pt>
                <c:pt idx="30">
                  <c:v> RENAM </c:v>
                </c:pt>
                <c:pt idx="31">
                  <c:v> RENATER </c:v>
                </c:pt>
                <c:pt idx="32">
                  <c:v> RESTENA </c:v>
                </c:pt>
                <c:pt idx="33">
                  <c:v> RhNET </c:v>
                </c:pt>
                <c:pt idx="34">
                  <c:v> RoEduNet </c:v>
                </c:pt>
                <c:pt idx="35">
                  <c:v> SANET </c:v>
                </c:pt>
                <c:pt idx="36">
                  <c:v>SUNET</c:v>
                </c:pt>
                <c:pt idx="37">
                  <c:v> SURF </c:v>
                </c:pt>
                <c:pt idx="38">
                  <c:v> SWITCH </c:v>
                </c:pt>
                <c:pt idx="39">
                  <c:v> ULAKBIM </c:v>
                </c:pt>
                <c:pt idx="40">
                  <c:v> UNINETT </c:v>
                </c:pt>
              </c:strCache>
            </c:strRef>
          </c:cat>
          <c:val>
            <c:numRef>
              <c:f>'1. Budget'!$G$15:$G$55</c:f>
              <c:numCache>
                <c:formatCode>\€#.00,,"M"</c:formatCode>
                <c:ptCount val="41"/>
                <c:pt idx="0">
                  <c:v>5700000</c:v>
                </c:pt>
                <c:pt idx="1">
                  <c:v>1770000</c:v>
                </c:pt>
                <c:pt idx="3">
                  <c:v>6000000</c:v>
                </c:pt>
                <c:pt idx="4">
                  <c:v>150000</c:v>
                </c:pt>
                <c:pt idx="5">
                  <c:v>0</c:v>
                </c:pt>
                <c:pt idx="6">
                  <c:v>820000</c:v>
                </c:pt>
                <c:pt idx="9">
                  <c:v>34731346</c:v>
                </c:pt>
                <c:pt idx="10">
                  <c:v>14696733</c:v>
                </c:pt>
                <c:pt idx="11">
                  <c:v>772257</c:v>
                </c:pt>
                <c:pt idx="13">
                  <c:v>45000000</c:v>
                </c:pt>
                <c:pt idx="14">
                  <c:v>2340000</c:v>
                </c:pt>
                <c:pt idx="15">
                  <c:v>8074772</c:v>
                </c:pt>
                <c:pt idx="16">
                  <c:v>7500000</c:v>
                </c:pt>
                <c:pt idx="17">
                  <c:v>21968000</c:v>
                </c:pt>
                <c:pt idx="18">
                  <c:v>300000</c:v>
                </c:pt>
                <c:pt idx="19">
                  <c:v>6500000</c:v>
                </c:pt>
                <c:pt idx="20">
                  <c:v>29600000</c:v>
                </c:pt>
                <c:pt idx="21">
                  <c:v>3900000</c:v>
                </c:pt>
                <c:pt idx="22">
                  <c:v>0</c:v>
                </c:pt>
                <c:pt idx="23">
                  <c:v>12000000</c:v>
                </c:pt>
                <c:pt idx="24">
                  <c:v>0</c:v>
                </c:pt>
                <c:pt idx="25">
                  <c:v>2062728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8000000</c:v>
                </c:pt>
                <c:pt idx="30">
                  <c:v>380000</c:v>
                </c:pt>
                <c:pt idx="31">
                  <c:v>29100000</c:v>
                </c:pt>
                <c:pt idx="32">
                  <c:v>2058000</c:v>
                </c:pt>
                <c:pt idx="34">
                  <c:v>2000000</c:v>
                </c:pt>
                <c:pt idx="35">
                  <c:v>1980000</c:v>
                </c:pt>
                <c:pt idx="36">
                  <c:v>0</c:v>
                </c:pt>
                <c:pt idx="37">
                  <c:v>40200000</c:v>
                </c:pt>
                <c:pt idx="38">
                  <c:v>14200000</c:v>
                </c:pt>
                <c:pt idx="39">
                  <c:v>18500000</c:v>
                </c:pt>
                <c:pt idx="40">
                  <c:v>30000000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270-4D6E-86F4-A286285587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960200431"/>
        <c:axId val="958342255"/>
      </c:barChart>
      <c:catAx>
        <c:axId val="960200431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58342255"/>
        <c:crosses val="autoZero"/>
        <c:auto val="1"/>
        <c:lblAlgn val="ctr"/>
        <c:lblOffset val="100"/>
        <c:noMultiLvlLbl val="0"/>
      </c:catAx>
      <c:valAx>
        <c:axId val="958342255"/>
        <c:scaling>
          <c:orientation val="minMax"/>
        </c:scaling>
        <c:delete val="0"/>
        <c:axPos val="b"/>
        <c:numFmt formatCode="\€#.00,,&quot;M&quot;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6020043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r"/>
      <c:layout>
        <c:manualLayout>
          <c:xMode val="edge"/>
          <c:yMode val="edge"/>
          <c:x val="0.90483024507534116"/>
          <c:y val="6.4891331362652405E-2"/>
          <c:w val="3.7364016043741899E-2"/>
          <c:h val="8.1253061367294085E-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stacked"/>
        <c:varyColors val="0"/>
        <c:ser>
          <c:idx val="2"/>
          <c:order val="2"/>
          <c:tx>
            <c:strRef>
              <c:f>'Staff Function figure'!$N$4</c:f>
              <c:strCache>
                <c:ptCount val="1"/>
                <c:pt idx="0">
                  <c:v>Technical roles (%)</c:v>
                </c:pt>
              </c:strCache>
            </c:strRef>
          </c:tx>
          <c:spPr>
            <a:solidFill>
              <a:srgbClr val="1084B9"/>
            </a:solidFill>
            <a:ln>
              <a:noFill/>
            </a:ln>
            <a:effectLst/>
          </c:spPr>
          <c:invertIfNegative val="0"/>
          <c:cat>
            <c:strRef>
              <c:f>'Staff Function figure'!$K$5:$K$39</c:f>
              <c:strCache>
                <c:ptCount val="35"/>
                <c:pt idx="0">
                  <c:v> ACOnet </c:v>
                </c:pt>
                <c:pt idx="1">
                  <c:v> AMRES </c:v>
                </c:pt>
                <c:pt idx="2">
                  <c:v> ANA </c:v>
                </c:pt>
                <c:pt idx="3">
                  <c:v> ARNES </c:v>
                </c:pt>
                <c:pt idx="4">
                  <c:v>ASNET</c:v>
                </c:pt>
                <c:pt idx="5">
                  <c:v> AzScienceNet </c:v>
                </c:pt>
                <c:pt idx="6">
                  <c:v> BASNET </c:v>
                </c:pt>
                <c:pt idx="7">
                  <c:v> BELNET </c:v>
                </c:pt>
                <c:pt idx="8">
                  <c:v> BREN </c:v>
                </c:pt>
                <c:pt idx="9">
                  <c:v>CARNET</c:v>
                </c:pt>
                <c:pt idx="10">
                  <c:v> CESNET </c:v>
                </c:pt>
                <c:pt idx="11">
                  <c:v> CYNET </c:v>
                </c:pt>
                <c:pt idx="12">
                  <c:v> DeIC </c:v>
                </c:pt>
                <c:pt idx="13">
                  <c:v> DFN </c:v>
                </c:pt>
                <c:pt idx="14">
                  <c:v> EENet </c:v>
                </c:pt>
                <c:pt idx="15">
                  <c:v> FCCN </c:v>
                </c:pt>
                <c:pt idx="16">
                  <c:v> Funet </c:v>
                </c:pt>
                <c:pt idx="17">
                  <c:v> GARR </c:v>
                </c:pt>
                <c:pt idx="18">
                  <c:v> GRENA </c:v>
                </c:pt>
                <c:pt idx="19">
                  <c:v> GRNET S.A. </c:v>
                </c:pt>
                <c:pt idx="20">
                  <c:v> HEAnet </c:v>
                </c:pt>
                <c:pt idx="21">
                  <c:v> IUCC </c:v>
                </c:pt>
                <c:pt idx="22">
                  <c:v>Jisc</c:v>
                </c:pt>
                <c:pt idx="23">
                  <c:v>KIFU (NIIF)</c:v>
                </c:pt>
                <c:pt idx="24">
                  <c:v>LAT</c:v>
                </c:pt>
                <c:pt idx="25">
                  <c:v>LITNET</c:v>
                </c:pt>
                <c:pt idx="26">
                  <c:v>MARNET</c:v>
                </c:pt>
                <c:pt idx="27">
                  <c:v>MREN</c:v>
                </c:pt>
                <c:pt idx="28">
                  <c:v>PIONIER</c:v>
                </c:pt>
                <c:pt idx="29">
                  <c:v> RedIRIS </c:v>
                </c:pt>
                <c:pt idx="30">
                  <c:v> RENAM </c:v>
                </c:pt>
                <c:pt idx="31">
                  <c:v> RENATER </c:v>
                </c:pt>
                <c:pt idx="32">
                  <c:v> RESTENA </c:v>
                </c:pt>
                <c:pt idx="33">
                  <c:v> RhNET </c:v>
                </c:pt>
                <c:pt idx="34">
                  <c:v> RoEduNet </c:v>
                </c:pt>
              </c:strCache>
            </c:strRef>
          </c:cat>
          <c:val>
            <c:numRef>
              <c:f>'Staff Function figure'!$N$5:$N$39</c:f>
              <c:numCache>
                <c:formatCode>0%</c:formatCode>
                <c:ptCount val="35"/>
                <c:pt idx="0">
                  <c:v>0.69230769230769229</c:v>
                </c:pt>
                <c:pt idx="1">
                  <c:v>0.60869565217391308</c:v>
                </c:pt>
                <c:pt idx="2">
                  <c:v>0.84210526315789469</c:v>
                </c:pt>
                <c:pt idx="3">
                  <c:v>0.81034482758620685</c:v>
                </c:pt>
                <c:pt idx="4">
                  <c:v>0.77272727272727271</c:v>
                </c:pt>
                <c:pt idx="5">
                  <c:v>0.79166666666666663</c:v>
                </c:pt>
                <c:pt idx="6">
                  <c:v>0.7142857142857143</c:v>
                </c:pt>
                <c:pt idx="7">
                  <c:v>0.50623441396508728</c:v>
                </c:pt>
                <c:pt idx="9">
                  <c:v>0.76729559748427678</c:v>
                </c:pt>
                <c:pt idx="10">
                  <c:v>0.80132816823464315</c:v>
                </c:pt>
                <c:pt idx="11">
                  <c:v>0.8</c:v>
                </c:pt>
                <c:pt idx="13">
                  <c:v>0.73770491803278693</c:v>
                </c:pt>
                <c:pt idx="14">
                  <c:v>0.95833333333333337</c:v>
                </c:pt>
                <c:pt idx="15">
                  <c:v>0.7142857142857143</c:v>
                </c:pt>
                <c:pt idx="16">
                  <c:v>0.83333333333333337</c:v>
                </c:pt>
                <c:pt idx="17">
                  <c:v>0.78082191780821919</c:v>
                </c:pt>
                <c:pt idx="18">
                  <c:v>0.6470588235294118</c:v>
                </c:pt>
                <c:pt idx="19">
                  <c:v>0.81818181818181823</c:v>
                </c:pt>
                <c:pt idx="20">
                  <c:v>0.82089552238805974</c:v>
                </c:pt>
                <c:pt idx="21">
                  <c:v>0.5</c:v>
                </c:pt>
                <c:pt idx="23">
                  <c:v>0.80666666666666664</c:v>
                </c:pt>
                <c:pt idx="25">
                  <c:v>0.8</c:v>
                </c:pt>
                <c:pt idx="26">
                  <c:v>0.16666666666666666</c:v>
                </c:pt>
                <c:pt idx="27">
                  <c:v>0.8</c:v>
                </c:pt>
                <c:pt idx="29">
                  <c:v>0.8666666666666667</c:v>
                </c:pt>
                <c:pt idx="30">
                  <c:v>0.63636363636363635</c:v>
                </c:pt>
                <c:pt idx="31">
                  <c:v>0.87701040681173137</c:v>
                </c:pt>
                <c:pt idx="32">
                  <c:v>0.6</c:v>
                </c:pt>
                <c:pt idx="34">
                  <c:v>0.5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2F1-46D2-A79A-05F60AFD1CE8}"/>
            </c:ext>
          </c:extLst>
        </c:ser>
        <c:ser>
          <c:idx val="3"/>
          <c:order val="3"/>
          <c:tx>
            <c:strRef>
              <c:f>'Staff Function figure'!$O$4</c:f>
              <c:strCache>
                <c:ptCount val="1"/>
                <c:pt idx="0">
                  <c:v>Non-technical roles (%)</c:v>
                </c:pt>
              </c:strCache>
            </c:strRef>
          </c:tx>
          <c:spPr>
            <a:solidFill>
              <a:srgbClr val="8DD0DF"/>
            </a:solidFill>
            <a:ln>
              <a:noFill/>
            </a:ln>
            <a:effectLst/>
          </c:spPr>
          <c:invertIfNegative val="0"/>
          <c:cat>
            <c:strRef>
              <c:f>'Staff Function figure'!$K$5:$K$39</c:f>
              <c:strCache>
                <c:ptCount val="35"/>
                <c:pt idx="0">
                  <c:v> ACOnet </c:v>
                </c:pt>
                <c:pt idx="1">
                  <c:v> AMRES </c:v>
                </c:pt>
                <c:pt idx="2">
                  <c:v> ANA </c:v>
                </c:pt>
                <c:pt idx="3">
                  <c:v> ARNES </c:v>
                </c:pt>
                <c:pt idx="4">
                  <c:v>ASNET</c:v>
                </c:pt>
                <c:pt idx="5">
                  <c:v> AzScienceNet </c:v>
                </c:pt>
                <c:pt idx="6">
                  <c:v> BASNET </c:v>
                </c:pt>
                <c:pt idx="7">
                  <c:v> BELNET </c:v>
                </c:pt>
                <c:pt idx="8">
                  <c:v> BREN </c:v>
                </c:pt>
                <c:pt idx="9">
                  <c:v>CARNET</c:v>
                </c:pt>
                <c:pt idx="10">
                  <c:v> CESNET </c:v>
                </c:pt>
                <c:pt idx="11">
                  <c:v> CYNET </c:v>
                </c:pt>
                <c:pt idx="12">
                  <c:v> DeIC </c:v>
                </c:pt>
                <c:pt idx="13">
                  <c:v> DFN </c:v>
                </c:pt>
                <c:pt idx="14">
                  <c:v> EENet </c:v>
                </c:pt>
                <c:pt idx="15">
                  <c:v> FCCN </c:v>
                </c:pt>
                <c:pt idx="16">
                  <c:v> Funet </c:v>
                </c:pt>
                <c:pt idx="17">
                  <c:v> GARR </c:v>
                </c:pt>
                <c:pt idx="18">
                  <c:v> GRENA </c:v>
                </c:pt>
                <c:pt idx="19">
                  <c:v> GRNET S.A. </c:v>
                </c:pt>
                <c:pt idx="20">
                  <c:v> HEAnet </c:v>
                </c:pt>
                <c:pt idx="21">
                  <c:v> IUCC </c:v>
                </c:pt>
                <c:pt idx="22">
                  <c:v>Jisc</c:v>
                </c:pt>
                <c:pt idx="23">
                  <c:v>KIFU (NIIF)</c:v>
                </c:pt>
                <c:pt idx="24">
                  <c:v>LAT</c:v>
                </c:pt>
                <c:pt idx="25">
                  <c:v>LITNET</c:v>
                </c:pt>
                <c:pt idx="26">
                  <c:v>MARNET</c:v>
                </c:pt>
                <c:pt idx="27">
                  <c:v>MREN</c:v>
                </c:pt>
                <c:pt idx="28">
                  <c:v>PIONIER</c:v>
                </c:pt>
                <c:pt idx="29">
                  <c:v> RedIRIS </c:v>
                </c:pt>
                <c:pt idx="30">
                  <c:v> RENAM </c:v>
                </c:pt>
                <c:pt idx="31">
                  <c:v> RENATER </c:v>
                </c:pt>
                <c:pt idx="32">
                  <c:v> RESTENA </c:v>
                </c:pt>
                <c:pt idx="33">
                  <c:v> RhNET </c:v>
                </c:pt>
                <c:pt idx="34">
                  <c:v> RoEduNet </c:v>
                </c:pt>
              </c:strCache>
            </c:strRef>
          </c:cat>
          <c:val>
            <c:numRef>
              <c:f>'Staff Function figure'!$O$5:$O$39</c:f>
              <c:numCache>
                <c:formatCode>0%</c:formatCode>
                <c:ptCount val="35"/>
                <c:pt idx="0">
                  <c:v>0.30769230769230771</c:v>
                </c:pt>
                <c:pt idx="1">
                  <c:v>0.39130434782608697</c:v>
                </c:pt>
                <c:pt idx="2">
                  <c:v>0.15789473684210525</c:v>
                </c:pt>
                <c:pt idx="3">
                  <c:v>0.18965517241379309</c:v>
                </c:pt>
                <c:pt idx="4">
                  <c:v>0.22727272727272727</c:v>
                </c:pt>
                <c:pt idx="5">
                  <c:v>0.20833333333333334</c:v>
                </c:pt>
                <c:pt idx="6">
                  <c:v>0.2857142857142857</c:v>
                </c:pt>
                <c:pt idx="7">
                  <c:v>0.49376558603491272</c:v>
                </c:pt>
                <c:pt idx="9">
                  <c:v>0.23270440251572327</c:v>
                </c:pt>
                <c:pt idx="10">
                  <c:v>0.19867183176535694</c:v>
                </c:pt>
                <c:pt idx="11">
                  <c:v>0.2</c:v>
                </c:pt>
                <c:pt idx="13">
                  <c:v>0.26229508196721313</c:v>
                </c:pt>
                <c:pt idx="14">
                  <c:v>4.1666666666666664E-2</c:v>
                </c:pt>
                <c:pt idx="15">
                  <c:v>0.2857142857142857</c:v>
                </c:pt>
                <c:pt idx="16">
                  <c:v>0.16666666666666666</c:v>
                </c:pt>
                <c:pt idx="17">
                  <c:v>0.21917808219178081</c:v>
                </c:pt>
                <c:pt idx="18">
                  <c:v>0.35294117647058826</c:v>
                </c:pt>
                <c:pt idx="19">
                  <c:v>0.18181818181818182</c:v>
                </c:pt>
                <c:pt idx="20">
                  <c:v>0.17910447761194029</c:v>
                </c:pt>
                <c:pt idx="21">
                  <c:v>0.5</c:v>
                </c:pt>
                <c:pt idx="23">
                  <c:v>0.19333333333333333</c:v>
                </c:pt>
                <c:pt idx="25">
                  <c:v>0.2</c:v>
                </c:pt>
                <c:pt idx="26">
                  <c:v>0.83333333333333337</c:v>
                </c:pt>
                <c:pt idx="27">
                  <c:v>0.2</c:v>
                </c:pt>
                <c:pt idx="29">
                  <c:v>0.13333333333333333</c:v>
                </c:pt>
                <c:pt idx="30">
                  <c:v>0.36363636363636365</c:v>
                </c:pt>
                <c:pt idx="31">
                  <c:v>0.12298959318826869</c:v>
                </c:pt>
                <c:pt idx="32">
                  <c:v>0.4</c:v>
                </c:pt>
                <c:pt idx="34">
                  <c:v>0.5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2F1-46D2-A79A-05F60AFD1CE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942386416"/>
        <c:axId val="856387776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'Staff Function figure'!$L$4</c15:sqref>
                        </c15:formulaRef>
                      </c:ext>
                    </c:extLst>
                    <c:strCache>
                      <c:ptCount val="1"/>
                      <c:pt idx="0">
                        <c:v>Technical roles</c:v>
                      </c:pt>
                    </c:strCache>
                  </c:strRef>
                </c:tx>
                <c:spPr>
                  <a:solidFill>
                    <a:schemeClr val="accent1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uri="{02D57815-91ED-43cb-92C2-25804820EDAC}">
                        <c15:formulaRef>
                          <c15:sqref>'Staff Function figure'!$K$5:$K$39</c15:sqref>
                        </c15:formulaRef>
                      </c:ext>
                    </c:extLst>
                    <c:strCache>
                      <c:ptCount val="35"/>
                      <c:pt idx="0">
                        <c:v> ACOnet </c:v>
                      </c:pt>
                      <c:pt idx="1">
                        <c:v> AMRES </c:v>
                      </c:pt>
                      <c:pt idx="2">
                        <c:v> ANA </c:v>
                      </c:pt>
                      <c:pt idx="3">
                        <c:v> ARNES </c:v>
                      </c:pt>
                      <c:pt idx="4">
                        <c:v>ASNET</c:v>
                      </c:pt>
                      <c:pt idx="5">
                        <c:v> AzScienceNet </c:v>
                      </c:pt>
                      <c:pt idx="6">
                        <c:v> BASNET </c:v>
                      </c:pt>
                      <c:pt idx="7">
                        <c:v> BELNET </c:v>
                      </c:pt>
                      <c:pt idx="8">
                        <c:v> BREN </c:v>
                      </c:pt>
                      <c:pt idx="9">
                        <c:v>CARNET</c:v>
                      </c:pt>
                      <c:pt idx="10">
                        <c:v> CESNET </c:v>
                      </c:pt>
                      <c:pt idx="11">
                        <c:v> CYNET </c:v>
                      </c:pt>
                      <c:pt idx="12">
                        <c:v> DeIC </c:v>
                      </c:pt>
                      <c:pt idx="13">
                        <c:v> DFN </c:v>
                      </c:pt>
                      <c:pt idx="14">
                        <c:v> EENet </c:v>
                      </c:pt>
                      <c:pt idx="15">
                        <c:v> FCCN </c:v>
                      </c:pt>
                      <c:pt idx="16">
                        <c:v> Funet </c:v>
                      </c:pt>
                      <c:pt idx="17">
                        <c:v> GARR </c:v>
                      </c:pt>
                      <c:pt idx="18">
                        <c:v> GRENA </c:v>
                      </c:pt>
                      <c:pt idx="19">
                        <c:v> GRNET S.A. </c:v>
                      </c:pt>
                      <c:pt idx="20">
                        <c:v> HEAnet </c:v>
                      </c:pt>
                      <c:pt idx="21">
                        <c:v> IUCC </c:v>
                      </c:pt>
                      <c:pt idx="22">
                        <c:v>Jisc</c:v>
                      </c:pt>
                      <c:pt idx="23">
                        <c:v>KIFU (NIIF)</c:v>
                      </c:pt>
                      <c:pt idx="24">
                        <c:v>LAT</c:v>
                      </c:pt>
                      <c:pt idx="25">
                        <c:v>LITNET</c:v>
                      </c:pt>
                      <c:pt idx="26">
                        <c:v>MARNET</c:v>
                      </c:pt>
                      <c:pt idx="27">
                        <c:v>MREN</c:v>
                      </c:pt>
                      <c:pt idx="28">
                        <c:v>PIONIER</c:v>
                      </c:pt>
                      <c:pt idx="29">
                        <c:v> RedIRIS </c:v>
                      </c:pt>
                      <c:pt idx="30">
                        <c:v> RENAM </c:v>
                      </c:pt>
                      <c:pt idx="31">
                        <c:v> RENATER </c:v>
                      </c:pt>
                      <c:pt idx="32">
                        <c:v> RESTENA </c:v>
                      </c:pt>
                      <c:pt idx="33">
                        <c:v> RhNET </c:v>
                      </c:pt>
                      <c:pt idx="34">
                        <c:v> RoEduNet 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'Staff Function figure'!$L$5:$L$39</c15:sqref>
                        </c15:formulaRef>
                      </c:ext>
                    </c:extLst>
                    <c:numCache>
                      <c:formatCode>General</c:formatCode>
                      <c:ptCount val="35"/>
                      <c:pt idx="0">
                        <c:v>9</c:v>
                      </c:pt>
                      <c:pt idx="1">
                        <c:v>14</c:v>
                      </c:pt>
                      <c:pt idx="2">
                        <c:v>16</c:v>
                      </c:pt>
                      <c:pt idx="3">
                        <c:v>47</c:v>
                      </c:pt>
                      <c:pt idx="4">
                        <c:v>17</c:v>
                      </c:pt>
                      <c:pt idx="5">
                        <c:v>19</c:v>
                      </c:pt>
                      <c:pt idx="6">
                        <c:v>15</c:v>
                      </c:pt>
                      <c:pt idx="7">
                        <c:v>40.6</c:v>
                      </c:pt>
                      <c:pt idx="8">
                        <c:v>0</c:v>
                      </c:pt>
                      <c:pt idx="9">
                        <c:v>122</c:v>
                      </c:pt>
                      <c:pt idx="10">
                        <c:v>144.80000000000001</c:v>
                      </c:pt>
                      <c:pt idx="11">
                        <c:v>4</c:v>
                      </c:pt>
                      <c:pt idx="12">
                        <c:v>0</c:v>
                      </c:pt>
                      <c:pt idx="13">
                        <c:v>45</c:v>
                      </c:pt>
                      <c:pt idx="14">
                        <c:v>23</c:v>
                      </c:pt>
                      <c:pt idx="15">
                        <c:v>50</c:v>
                      </c:pt>
                      <c:pt idx="16">
                        <c:v>15</c:v>
                      </c:pt>
                      <c:pt idx="17">
                        <c:v>57</c:v>
                      </c:pt>
                      <c:pt idx="18">
                        <c:v>11</c:v>
                      </c:pt>
                      <c:pt idx="19">
                        <c:v>81</c:v>
                      </c:pt>
                      <c:pt idx="20">
                        <c:v>55</c:v>
                      </c:pt>
                      <c:pt idx="21">
                        <c:v>5</c:v>
                      </c:pt>
                      <c:pt idx="22">
                        <c:v>0</c:v>
                      </c:pt>
                      <c:pt idx="23">
                        <c:v>121</c:v>
                      </c:pt>
                      <c:pt idx="24">
                        <c:v>0</c:v>
                      </c:pt>
                      <c:pt idx="25">
                        <c:v>40</c:v>
                      </c:pt>
                      <c:pt idx="26">
                        <c:v>1</c:v>
                      </c:pt>
                      <c:pt idx="27">
                        <c:v>8</c:v>
                      </c:pt>
                      <c:pt idx="28">
                        <c:v>0</c:v>
                      </c:pt>
                      <c:pt idx="29">
                        <c:v>26</c:v>
                      </c:pt>
                      <c:pt idx="30">
                        <c:v>14</c:v>
                      </c:pt>
                      <c:pt idx="31">
                        <c:v>92.7</c:v>
                      </c:pt>
                      <c:pt idx="32">
                        <c:v>9</c:v>
                      </c:pt>
                      <c:pt idx="33">
                        <c:v>0</c:v>
                      </c:pt>
                      <c:pt idx="34">
                        <c:v>10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0-D2F1-46D2-A79A-05F60AFD1CE8}"/>
                  </c:ext>
                </c:extLst>
              </c15:ser>
            </c15:filteredBarSeries>
            <c15:filteredBarSeries>
              <c15:ser>
                <c:idx val="1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'Staff Function figure'!$M$4</c15:sqref>
                        </c15:formulaRef>
                      </c:ext>
                    </c:extLst>
                    <c:strCache>
                      <c:ptCount val="1"/>
                      <c:pt idx="0">
                        <c:v>Non-technical roles</c:v>
                      </c:pt>
                    </c:strCache>
                  </c:strRef>
                </c:tx>
                <c:spPr>
                  <a:solidFill>
                    <a:schemeClr val="accent2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'Staff Function figure'!$K$5:$K$39</c15:sqref>
                        </c15:formulaRef>
                      </c:ext>
                    </c:extLst>
                    <c:strCache>
                      <c:ptCount val="35"/>
                      <c:pt idx="0">
                        <c:v> ACOnet </c:v>
                      </c:pt>
                      <c:pt idx="1">
                        <c:v> AMRES </c:v>
                      </c:pt>
                      <c:pt idx="2">
                        <c:v> ANA </c:v>
                      </c:pt>
                      <c:pt idx="3">
                        <c:v> ARNES </c:v>
                      </c:pt>
                      <c:pt idx="4">
                        <c:v>ASNET</c:v>
                      </c:pt>
                      <c:pt idx="5">
                        <c:v> AzScienceNet </c:v>
                      </c:pt>
                      <c:pt idx="6">
                        <c:v> BASNET </c:v>
                      </c:pt>
                      <c:pt idx="7">
                        <c:v> BELNET </c:v>
                      </c:pt>
                      <c:pt idx="8">
                        <c:v> BREN </c:v>
                      </c:pt>
                      <c:pt idx="9">
                        <c:v>CARNET</c:v>
                      </c:pt>
                      <c:pt idx="10">
                        <c:v> CESNET </c:v>
                      </c:pt>
                      <c:pt idx="11">
                        <c:v> CYNET </c:v>
                      </c:pt>
                      <c:pt idx="12">
                        <c:v> DeIC </c:v>
                      </c:pt>
                      <c:pt idx="13">
                        <c:v> DFN </c:v>
                      </c:pt>
                      <c:pt idx="14">
                        <c:v> EENet </c:v>
                      </c:pt>
                      <c:pt idx="15">
                        <c:v> FCCN </c:v>
                      </c:pt>
                      <c:pt idx="16">
                        <c:v> Funet </c:v>
                      </c:pt>
                      <c:pt idx="17">
                        <c:v> GARR </c:v>
                      </c:pt>
                      <c:pt idx="18">
                        <c:v> GRENA </c:v>
                      </c:pt>
                      <c:pt idx="19">
                        <c:v> GRNET S.A. </c:v>
                      </c:pt>
                      <c:pt idx="20">
                        <c:v> HEAnet </c:v>
                      </c:pt>
                      <c:pt idx="21">
                        <c:v> IUCC </c:v>
                      </c:pt>
                      <c:pt idx="22">
                        <c:v>Jisc</c:v>
                      </c:pt>
                      <c:pt idx="23">
                        <c:v>KIFU (NIIF)</c:v>
                      </c:pt>
                      <c:pt idx="24">
                        <c:v>LAT</c:v>
                      </c:pt>
                      <c:pt idx="25">
                        <c:v>LITNET</c:v>
                      </c:pt>
                      <c:pt idx="26">
                        <c:v>MARNET</c:v>
                      </c:pt>
                      <c:pt idx="27">
                        <c:v>MREN</c:v>
                      </c:pt>
                      <c:pt idx="28">
                        <c:v>PIONIER</c:v>
                      </c:pt>
                      <c:pt idx="29">
                        <c:v> RedIRIS </c:v>
                      </c:pt>
                      <c:pt idx="30">
                        <c:v> RENAM </c:v>
                      </c:pt>
                      <c:pt idx="31">
                        <c:v> RENATER </c:v>
                      </c:pt>
                      <c:pt idx="32">
                        <c:v> RESTENA </c:v>
                      </c:pt>
                      <c:pt idx="33">
                        <c:v> RhNET </c:v>
                      </c:pt>
                      <c:pt idx="34">
                        <c:v> RoEduNet 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'Staff Function figure'!$M$5:$M$39</c15:sqref>
                        </c15:formulaRef>
                      </c:ext>
                    </c:extLst>
                    <c:numCache>
                      <c:formatCode>General</c:formatCode>
                      <c:ptCount val="35"/>
                      <c:pt idx="0">
                        <c:v>4</c:v>
                      </c:pt>
                      <c:pt idx="1">
                        <c:v>9</c:v>
                      </c:pt>
                      <c:pt idx="2">
                        <c:v>3</c:v>
                      </c:pt>
                      <c:pt idx="3">
                        <c:v>11</c:v>
                      </c:pt>
                      <c:pt idx="4">
                        <c:v>5</c:v>
                      </c:pt>
                      <c:pt idx="5">
                        <c:v>5</c:v>
                      </c:pt>
                      <c:pt idx="6">
                        <c:v>6</c:v>
                      </c:pt>
                      <c:pt idx="7">
                        <c:v>39.6</c:v>
                      </c:pt>
                      <c:pt idx="8">
                        <c:v>0</c:v>
                      </c:pt>
                      <c:pt idx="9">
                        <c:v>37</c:v>
                      </c:pt>
                      <c:pt idx="10">
                        <c:v>35.9</c:v>
                      </c:pt>
                      <c:pt idx="11">
                        <c:v>1</c:v>
                      </c:pt>
                      <c:pt idx="12">
                        <c:v>0</c:v>
                      </c:pt>
                      <c:pt idx="13">
                        <c:v>16</c:v>
                      </c:pt>
                      <c:pt idx="14">
                        <c:v>1</c:v>
                      </c:pt>
                      <c:pt idx="15">
                        <c:v>20</c:v>
                      </c:pt>
                      <c:pt idx="16">
                        <c:v>3</c:v>
                      </c:pt>
                      <c:pt idx="17">
                        <c:v>16</c:v>
                      </c:pt>
                      <c:pt idx="18">
                        <c:v>6</c:v>
                      </c:pt>
                      <c:pt idx="19">
                        <c:v>18</c:v>
                      </c:pt>
                      <c:pt idx="20">
                        <c:v>12</c:v>
                      </c:pt>
                      <c:pt idx="21">
                        <c:v>5</c:v>
                      </c:pt>
                      <c:pt idx="22">
                        <c:v>0</c:v>
                      </c:pt>
                      <c:pt idx="23">
                        <c:v>29</c:v>
                      </c:pt>
                      <c:pt idx="24">
                        <c:v>0</c:v>
                      </c:pt>
                      <c:pt idx="25">
                        <c:v>10</c:v>
                      </c:pt>
                      <c:pt idx="26">
                        <c:v>5</c:v>
                      </c:pt>
                      <c:pt idx="27">
                        <c:v>2</c:v>
                      </c:pt>
                      <c:pt idx="28">
                        <c:v>0</c:v>
                      </c:pt>
                      <c:pt idx="29">
                        <c:v>4</c:v>
                      </c:pt>
                      <c:pt idx="30">
                        <c:v>8</c:v>
                      </c:pt>
                      <c:pt idx="31">
                        <c:v>13</c:v>
                      </c:pt>
                      <c:pt idx="32">
                        <c:v>6</c:v>
                      </c:pt>
                      <c:pt idx="33">
                        <c:v>0</c:v>
                      </c:pt>
                      <c:pt idx="34">
                        <c:v>10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1-D2F1-46D2-A79A-05F60AFD1CE8}"/>
                  </c:ext>
                </c:extLst>
              </c15:ser>
            </c15:filteredBarSeries>
          </c:ext>
        </c:extLst>
      </c:barChart>
      <c:catAx>
        <c:axId val="94238641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56387776"/>
        <c:crosses val="autoZero"/>
        <c:auto val="1"/>
        <c:lblAlgn val="ctr"/>
        <c:lblOffset val="100"/>
        <c:noMultiLvlLbl val="0"/>
      </c:catAx>
      <c:valAx>
        <c:axId val="856387776"/>
        <c:scaling>
          <c:orientation val="minMax"/>
          <c:max val="1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4238641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chemeClr val="tx1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'6. EC Project Involvement'!$C$6</c:f>
              <c:strCache>
                <c:ptCount val="1"/>
                <c:pt idx="0">
                  <c:v># of Projects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'6. EC Project Involvement'!$B$7:$B$49</c:f>
              <c:strCache>
                <c:ptCount val="29"/>
                <c:pt idx="0">
                  <c:v>AzScienceNet</c:v>
                </c:pt>
                <c:pt idx="1">
                  <c:v>BASNET</c:v>
                </c:pt>
                <c:pt idx="2">
                  <c:v>BREN</c:v>
                </c:pt>
                <c:pt idx="3">
                  <c:v>HEAnet</c:v>
                </c:pt>
                <c:pt idx="4">
                  <c:v>SURFnet</c:v>
                </c:pt>
                <c:pt idx="5">
                  <c:v>SWITCH</c:v>
                </c:pt>
                <c:pt idx="6">
                  <c:v>Uninett</c:v>
                </c:pt>
                <c:pt idx="7">
                  <c:v>URAN</c:v>
                </c:pt>
                <c:pt idx="8">
                  <c:v>ASNET-AM</c:v>
                </c:pt>
                <c:pt idx="9">
                  <c:v>IUCC</c:v>
                </c:pt>
                <c:pt idx="10">
                  <c:v>Jisc</c:v>
                </c:pt>
                <c:pt idx="11">
                  <c:v>RENAM</c:v>
                </c:pt>
                <c:pt idx="12">
                  <c:v>RoEduNet</c:v>
                </c:pt>
                <c:pt idx="13">
                  <c:v>FCCN</c:v>
                </c:pt>
                <c:pt idx="14">
                  <c:v>LITNET</c:v>
                </c:pt>
                <c:pt idx="15">
                  <c:v>RedIRIS</c:v>
                </c:pt>
                <c:pt idx="16">
                  <c:v>ULAKBIM</c:v>
                </c:pt>
                <c:pt idx="17">
                  <c:v>CYNET</c:v>
                </c:pt>
                <c:pt idx="18">
                  <c:v>DFN</c:v>
                </c:pt>
                <c:pt idx="19">
                  <c:v>GRENA</c:v>
                </c:pt>
                <c:pt idx="20">
                  <c:v>KIFU</c:v>
                </c:pt>
                <c:pt idx="21">
                  <c:v>RENATER</c:v>
                </c:pt>
                <c:pt idx="22">
                  <c:v>ARNES</c:v>
                </c:pt>
                <c:pt idx="23">
                  <c:v>GARR</c:v>
                </c:pt>
                <c:pt idx="24">
                  <c:v>CARNET</c:v>
                </c:pt>
                <c:pt idx="25">
                  <c:v>CESNET</c:v>
                </c:pt>
                <c:pt idx="26">
                  <c:v>PSNC/PIONIER</c:v>
                </c:pt>
                <c:pt idx="27">
                  <c:v>GRNET S.A.</c:v>
                </c:pt>
                <c:pt idx="28">
                  <c:v>CSC/Funet</c:v>
                </c:pt>
              </c:strCache>
            </c:strRef>
          </c:cat>
          <c:val>
            <c:numRef>
              <c:f>'6. EC Project Involvement'!$C$7:$C$49</c:f>
              <c:numCache>
                <c:formatCode>General</c:formatCode>
                <c:ptCount val="29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2</c:v>
                </c:pt>
                <c:pt idx="9">
                  <c:v>2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3</c:v>
                </c:pt>
                <c:pt idx="14">
                  <c:v>3</c:v>
                </c:pt>
                <c:pt idx="15">
                  <c:v>3</c:v>
                </c:pt>
                <c:pt idx="16">
                  <c:v>3</c:v>
                </c:pt>
                <c:pt idx="17">
                  <c:v>4</c:v>
                </c:pt>
                <c:pt idx="18">
                  <c:v>4</c:v>
                </c:pt>
                <c:pt idx="19">
                  <c:v>4</c:v>
                </c:pt>
                <c:pt idx="20">
                  <c:v>5</c:v>
                </c:pt>
                <c:pt idx="21">
                  <c:v>5</c:v>
                </c:pt>
                <c:pt idx="22">
                  <c:v>7</c:v>
                </c:pt>
                <c:pt idx="23">
                  <c:v>9</c:v>
                </c:pt>
                <c:pt idx="24">
                  <c:v>14</c:v>
                </c:pt>
                <c:pt idx="25">
                  <c:v>14</c:v>
                </c:pt>
                <c:pt idx="26">
                  <c:v>16</c:v>
                </c:pt>
                <c:pt idx="27">
                  <c:v>18</c:v>
                </c:pt>
                <c:pt idx="28">
                  <c:v>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312-48B0-9618-B990D1BB8E9B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82"/>
        <c:axId val="1793439055"/>
        <c:axId val="1793427823"/>
      </c:barChart>
      <c:catAx>
        <c:axId val="1793439055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93427823"/>
        <c:crosses val="autoZero"/>
        <c:auto val="1"/>
        <c:lblAlgn val="ctr"/>
        <c:lblOffset val="100"/>
        <c:noMultiLvlLbl val="0"/>
      </c:catAx>
      <c:valAx>
        <c:axId val="179342782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93439055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'EC project participations #'!$F$2</c:f>
              <c:strCache>
                <c:ptCount val="1"/>
                <c:pt idx="0">
                  <c:v># of Projects</c:v>
                </c:pt>
              </c:strCache>
            </c:strRef>
          </c:tx>
          <c:spPr>
            <a:solidFill>
              <a:srgbClr val="1084B9"/>
            </a:solidFill>
            <a:ln>
              <a:noFill/>
            </a:ln>
            <a:effectLst/>
          </c:spPr>
          <c:invertIfNegative val="0"/>
          <c:cat>
            <c:strRef>
              <c:f>'EC project participations #'!$E$3:$E$29</c:f>
              <c:strCache>
                <c:ptCount val="27"/>
                <c:pt idx="0">
                  <c:v>CSC/Funet</c:v>
                </c:pt>
                <c:pt idx="1">
                  <c:v>GRNET S.A.</c:v>
                </c:pt>
                <c:pt idx="2">
                  <c:v>PSNC/PIONIER</c:v>
                </c:pt>
                <c:pt idx="3">
                  <c:v>CARNET</c:v>
                </c:pt>
                <c:pt idx="4">
                  <c:v>CESNET</c:v>
                </c:pt>
                <c:pt idx="5">
                  <c:v>GARR</c:v>
                </c:pt>
                <c:pt idx="6">
                  <c:v>ARNES</c:v>
                </c:pt>
                <c:pt idx="7">
                  <c:v>KIFU</c:v>
                </c:pt>
                <c:pt idx="8">
                  <c:v>RENATER</c:v>
                </c:pt>
                <c:pt idx="9">
                  <c:v>CYNET</c:v>
                </c:pt>
                <c:pt idx="10">
                  <c:v>DFN</c:v>
                </c:pt>
                <c:pt idx="11">
                  <c:v>GRENA</c:v>
                </c:pt>
                <c:pt idx="12">
                  <c:v>FCCN</c:v>
                </c:pt>
                <c:pt idx="13">
                  <c:v>LITNET</c:v>
                </c:pt>
                <c:pt idx="14">
                  <c:v>RedIRIS</c:v>
                </c:pt>
                <c:pt idx="15">
                  <c:v>ULAKBIM</c:v>
                </c:pt>
                <c:pt idx="16">
                  <c:v>ASNET-AM</c:v>
                </c:pt>
                <c:pt idx="17">
                  <c:v>IUCC</c:v>
                </c:pt>
                <c:pt idx="18">
                  <c:v>Jisc</c:v>
                </c:pt>
                <c:pt idx="19">
                  <c:v>RENAM</c:v>
                </c:pt>
                <c:pt idx="20">
                  <c:v>RoEduNet</c:v>
                </c:pt>
                <c:pt idx="21">
                  <c:v>AzScienceNet</c:v>
                </c:pt>
                <c:pt idx="22">
                  <c:v>BASNET</c:v>
                </c:pt>
                <c:pt idx="23">
                  <c:v>BREN</c:v>
                </c:pt>
                <c:pt idx="24">
                  <c:v>HEAnet</c:v>
                </c:pt>
                <c:pt idx="25">
                  <c:v>SURFnet</c:v>
                </c:pt>
                <c:pt idx="26">
                  <c:v>SWITCH</c:v>
                </c:pt>
              </c:strCache>
            </c:strRef>
          </c:cat>
          <c:val>
            <c:numRef>
              <c:f>'EC project participations #'!$F$3:$F$29</c:f>
              <c:numCache>
                <c:formatCode>General</c:formatCode>
                <c:ptCount val="27"/>
                <c:pt idx="0">
                  <c:v>24</c:v>
                </c:pt>
                <c:pt idx="1">
                  <c:v>18</c:v>
                </c:pt>
                <c:pt idx="2">
                  <c:v>16</c:v>
                </c:pt>
                <c:pt idx="3">
                  <c:v>14</c:v>
                </c:pt>
                <c:pt idx="4">
                  <c:v>14</c:v>
                </c:pt>
                <c:pt idx="5">
                  <c:v>9</c:v>
                </c:pt>
                <c:pt idx="6">
                  <c:v>7</c:v>
                </c:pt>
                <c:pt idx="7">
                  <c:v>5</c:v>
                </c:pt>
                <c:pt idx="8">
                  <c:v>5</c:v>
                </c:pt>
                <c:pt idx="9">
                  <c:v>4</c:v>
                </c:pt>
                <c:pt idx="10">
                  <c:v>4</c:v>
                </c:pt>
                <c:pt idx="11">
                  <c:v>4</c:v>
                </c:pt>
                <c:pt idx="12">
                  <c:v>3</c:v>
                </c:pt>
                <c:pt idx="13">
                  <c:v>3</c:v>
                </c:pt>
                <c:pt idx="14">
                  <c:v>3</c:v>
                </c:pt>
                <c:pt idx="15">
                  <c:v>3</c:v>
                </c:pt>
                <c:pt idx="16">
                  <c:v>2</c:v>
                </c:pt>
                <c:pt idx="17">
                  <c:v>2</c:v>
                </c:pt>
                <c:pt idx="18">
                  <c:v>2</c:v>
                </c:pt>
                <c:pt idx="19">
                  <c:v>2</c:v>
                </c:pt>
                <c:pt idx="20">
                  <c:v>2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3AD-48FA-A8E5-45FEDD471E9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2136845856"/>
        <c:axId val="1622305008"/>
      </c:barChart>
      <c:catAx>
        <c:axId val="213684585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22305008"/>
        <c:crosses val="autoZero"/>
        <c:auto val="1"/>
        <c:lblAlgn val="ctr"/>
        <c:lblOffset val="100"/>
        <c:noMultiLvlLbl val="0"/>
      </c:catAx>
      <c:valAx>
        <c:axId val="1622305008"/>
        <c:scaling>
          <c:orientation val="minMax"/>
          <c:max val="27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3684585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Sheet1!$B$1</c:f>
              <c:strCache>
                <c:ptCount val="1"/>
                <c:pt idx="0">
                  <c:v>Total number of projects</c:v>
                </c:pt>
              </c:strCache>
            </c:strRef>
          </c:tx>
          <c:spPr>
            <a:solidFill>
              <a:schemeClr val="accent6">
                <a:lumMod val="75000"/>
                <a:lumOff val="25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Sheet1!$A$2:$A$36</c:f>
              <c:strCache>
                <c:ptCount val="35"/>
                <c:pt idx="0">
                  <c:v>ACOnet</c:v>
                </c:pt>
                <c:pt idx="1">
                  <c:v>DeIC</c:v>
                </c:pt>
                <c:pt idx="2">
                  <c:v>BASNET</c:v>
                </c:pt>
                <c:pt idx="3">
                  <c:v>Belnet</c:v>
                </c:pt>
                <c:pt idx="4">
                  <c:v>RASH</c:v>
                </c:pt>
                <c:pt idx="5">
                  <c:v>SUNET</c:v>
                </c:pt>
                <c:pt idx="6">
                  <c:v>SWITCH</c:v>
                </c:pt>
                <c:pt idx="7">
                  <c:v>URAN</c:v>
                </c:pt>
                <c:pt idx="8">
                  <c:v>ASNET-AM</c:v>
                </c:pt>
                <c:pt idx="9">
                  <c:v>AzScienceNet</c:v>
                </c:pt>
                <c:pt idx="10">
                  <c:v>EENet</c:v>
                </c:pt>
                <c:pt idx="11">
                  <c:v>HEAnet</c:v>
                </c:pt>
                <c:pt idx="12">
                  <c:v>IUCC</c:v>
                </c:pt>
                <c:pt idx="13">
                  <c:v>NORDUnet</c:v>
                </c:pt>
                <c:pt idx="14">
                  <c:v>RENAM</c:v>
                </c:pt>
                <c:pt idx="15">
                  <c:v>RoEduNet</c:v>
                </c:pt>
                <c:pt idx="16">
                  <c:v>FCCN</c:v>
                </c:pt>
                <c:pt idx="17">
                  <c:v>LITNET</c:v>
                </c:pt>
                <c:pt idx="18">
                  <c:v>RedIRIS</c:v>
                </c:pt>
                <c:pt idx="19">
                  <c:v>ULAKBIM</c:v>
                </c:pt>
                <c:pt idx="20">
                  <c:v>CYNET</c:v>
                </c:pt>
                <c:pt idx="21">
                  <c:v>GRENA</c:v>
                </c:pt>
                <c:pt idx="22">
                  <c:v>RENATER</c:v>
                </c:pt>
                <c:pt idx="23">
                  <c:v>DFN</c:v>
                </c:pt>
                <c:pt idx="24">
                  <c:v>Jisc</c:v>
                </c:pt>
                <c:pt idx="25">
                  <c:v>KIFÜ</c:v>
                </c:pt>
                <c:pt idx="26">
                  <c:v>Sikt</c:v>
                </c:pt>
                <c:pt idx="27">
                  <c:v>ARNES</c:v>
                </c:pt>
                <c:pt idx="28">
                  <c:v>GARR</c:v>
                </c:pt>
                <c:pt idx="29">
                  <c:v>SURF</c:v>
                </c:pt>
                <c:pt idx="30">
                  <c:v>CARNET</c:v>
                </c:pt>
                <c:pt idx="31">
                  <c:v>CESNET</c:v>
                </c:pt>
                <c:pt idx="32">
                  <c:v>PSNC</c:v>
                </c:pt>
                <c:pt idx="33">
                  <c:v>GRNET</c:v>
                </c:pt>
                <c:pt idx="34">
                  <c:v>CSC/FUNET</c:v>
                </c:pt>
              </c:strCache>
            </c:strRef>
          </c:cat>
          <c:val>
            <c:numRef>
              <c:f>Sheet1!$B$2:$B$36</c:f>
              <c:numCache>
                <c:formatCode>General</c:formatCode>
                <c:ptCount val="35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2</c:v>
                </c:pt>
                <c:pt idx="9">
                  <c:v>2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2</c:v>
                </c:pt>
                <c:pt idx="15">
                  <c:v>2</c:v>
                </c:pt>
                <c:pt idx="16">
                  <c:v>3</c:v>
                </c:pt>
                <c:pt idx="17">
                  <c:v>3</c:v>
                </c:pt>
                <c:pt idx="18">
                  <c:v>3</c:v>
                </c:pt>
                <c:pt idx="19">
                  <c:v>3</c:v>
                </c:pt>
                <c:pt idx="20">
                  <c:v>4</c:v>
                </c:pt>
                <c:pt idx="21">
                  <c:v>4</c:v>
                </c:pt>
                <c:pt idx="22">
                  <c:v>4</c:v>
                </c:pt>
                <c:pt idx="23">
                  <c:v>5</c:v>
                </c:pt>
                <c:pt idx="24">
                  <c:v>5</c:v>
                </c:pt>
                <c:pt idx="25">
                  <c:v>5</c:v>
                </c:pt>
                <c:pt idx="26">
                  <c:v>7</c:v>
                </c:pt>
                <c:pt idx="27">
                  <c:v>8</c:v>
                </c:pt>
                <c:pt idx="28">
                  <c:v>10</c:v>
                </c:pt>
                <c:pt idx="29">
                  <c:v>11</c:v>
                </c:pt>
                <c:pt idx="30">
                  <c:v>14</c:v>
                </c:pt>
                <c:pt idx="31">
                  <c:v>14</c:v>
                </c:pt>
                <c:pt idx="32">
                  <c:v>18</c:v>
                </c:pt>
                <c:pt idx="33">
                  <c:v>20</c:v>
                </c:pt>
                <c:pt idx="34">
                  <c:v>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CB3-4DD4-9C8A-98AB57FAA7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1411353263"/>
        <c:axId val="1411359919"/>
      </c:barChart>
      <c:catAx>
        <c:axId val="1411353263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11359919"/>
        <c:crosses val="autoZero"/>
        <c:auto val="1"/>
        <c:lblAlgn val="ctr"/>
        <c:lblOffset val="100"/>
        <c:noMultiLvlLbl val="0"/>
      </c:catAx>
      <c:valAx>
        <c:axId val="141135991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1135326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'Budget figure'!$C$2</c:f>
              <c:strCache>
                <c:ptCount val="1"/>
                <c:pt idx="0">
                  <c:v>2016</c:v>
                </c:pt>
              </c:strCache>
            </c:strRef>
          </c:tx>
          <c:spPr>
            <a:solidFill>
              <a:schemeClr val="accent6">
                <a:lumMod val="25000"/>
                <a:lumOff val="75000"/>
              </a:schemeClr>
            </a:solidFill>
            <a:ln>
              <a:noFill/>
            </a:ln>
            <a:effectLst/>
          </c:spPr>
          <c:invertIfNegative val="0"/>
          <c:cat>
            <c:strRef>
              <c:f>'Budget figure'!$B$3:$B$45</c:f>
              <c:strCache>
                <c:ptCount val="35"/>
                <c:pt idx="0">
                  <c:v> BREN </c:v>
                </c:pt>
                <c:pt idx="1">
                  <c:v>MREN</c:v>
                </c:pt>
                <c:pt idx="2">
                  <c:v> URAN </c:v>
                </c:pt>
                <c:pt idx="3">
                  <c:v> GRENA </c:v>
                </c:pt>
                <c:pt idx="4">
                  <c:v> RENAM </c:v>
                </c:pt>
                <c:pt idx="5">
                  <c:v> ASNET </c:v>
                </c:pt>
                <c:pt idx="6">
                  <c:v>MARNET</c:v>
                </c:pt>
                <c:pt idx="7">
                  <c:v> BASNET </c:v>
                </c:pt>
                <c:pt idx="8">
                  <c:v> ANA </c:v>
                </c:pt>
                <c:pt idx="9">
                  <c:v> CYNET </c:v>
                </c:pt>
                <c:pt idx="10">
                  <c:v> AzScienceNet </c:v>
                </c:pt>
                <c:pt idx="11">
                  <c:v> EENet </c:v>
                </c:pt>
                <c:pt idx="12">
                  <c:v> SANET </c:v>
                </c:pt>
                <c:pt idx="13">
                  <c:v> LITNET </c:v>
                </c:pt>
                <c:pt idx="14">
                  <c:v> AMRES </c:v>
                </c:pt>
                <c:pt idx="15">
                  <c:v> IUCC </c:v>
                </c:pt>
                <c:pt idx="16">
                  <c:v> RESTENA </c:v>
                </c:pt>
                <c:pt idx="17">
                  <c:v> ACOnet </c:v>
                </c:pt>
                <c:pt idx="18">
                  <c:v> GRNET S.A. </c:v>
                </c:pt>
                <c:pt idx="19">
                  <c:v> Funet </c:v>
                </c:pt>
                <c:pt idx="20">
                  <c:v> ARNES </c:v>
                </c:pt>
                <c:pt idx="21">
                  <c:v> DeIC </c:v>
                </c:pt>
                <c:pt idx="22">
                  <c:v> ULAKBIM </c:v>
                </c:pt>
                <c:pt idx="23">
                  <c:v> BELNET </c:v>
                </c:pt>
                <c:pt idx="24">
                  <c:v> CESNET </c:v>
                </c:pt>
                <c:pt idx="25">
                  <c:v> GARR </c:v>
                </c:pt>
                <c:pt idx="26">
                  <c:v> RedIRIS </c:v>
                </c:pt>
                <c:pt idx="27">
                  <c:v> FCCN </c:v>
                </c:pt>
                <c:pt idx="28">
                  <c:v> HEAnet </c:v>
                </c:pt>
                <c:pt idx="29">
                  <c:v>SUNET</c:v>
                </c:pt>
                <c:pt idx="30">
                  <c:v> SWITCH </c:v>
                </c:pt>
                <c:pt idx="31">
                  <c:v> KIFU (NIIF) </c:v>
                </c:pt>
                <c:pt idx="32">
                  <c:v> RENATER </c:v>
                </c:pt>
                <c:pt idx="33">
                  <c:v> DFN </c:v>
                </c:pt>
                <c:pt idx="34">
                  <c:v>Jisc</c:v>
                </c:pt>
              </c:strCache>
            </c:strRef>
          </c:cat>
          <c:val>
            <c:numRef>
              <c:f>'Budget figure'!$C$3:$C$45</c:f>
              <c:numCache>
                <c:formatCode>\€#.00,,"M"</c:formatCode>
                <c:ptCount val="35"/>
                <c:pt idx="1">
                  <c:v>0</c:v>
                </c:pt>
                <c:pt idx="2">
                  <c:v>120000</c:v>
                </c:pt>
                <c:pt idx="3">
                  <c:v>250000</c:v>
                </c:pt>
                <c:pt idx="4">
                  <c:v>220000</c:v>
                </c:pt>
                <c:pt idx="5">
                  <c:v>0</c:v>
                </c:pt>
                <c:pt idx="6">
                  <c:v>0</c:v>
                </c:pt>
                <c:pt idx="7">
                  <c:v>418000</c:v>
                </c:pt>
                <c:pt idx="9">
                  <c:v>867309</c:v>
                </c:pt>
                <c:pt idx="10">
                  <c:v>0</c:v>
                </c:pt>
                <c:pt idx="11">
                  <c:v>2570000</c:v>
                </c:pt>
                <c:pt idx="12">
                  <c:v>1980000</c:v>
                </c:pt>
                <c:pt idx="13">
                  <c:v>1650644</c:v>
                </c:pt>
                <c:pt idx="14">
                  <c:v>1770000</c:v>
                </c:pt>
                <c:pt idx="15">
                  <c:v>3410000</c:v>
                </c:pt>
                <c:pt idx="16">
                  <c:v>2058000</c:v>
                </c:pt>
                <c:pt idx="17">
                  <c:v>5700000</c:v>
                </c:pt>
                <c:pt idx="18">
                  <c:v>6500000</c:v>
                </c:pt>
                <c:pt idx="19">
                  <c:v>7000000</c:v>
                </c:pt>
                <c:pt idx="20">
                  <c:v>5600000</c:v>
                </c:pt>
                <c:pt idx="22">
                  <c:v>22500000</c:v>
                </c:pt>
                <c:pt idx="24">
                  <c:v>14696733</c:v>
                </c:pt>
                <c:pt idx="25">
                  <c:v>23124000</c:v>
                </c:pt>
                <c:pt idx="26">
                  <c:v>8000000</c:v>
                </c:pt>
                <c:pt idx="27">
                  <c:v>8178376</c:v>
                </c:pt>
                <c:pt idx="28">
                  <c:v>28500000</c:v>
                </c:pt>
                <c:pt idx="29">
                  <c:v>0</c:v>
                </c:pt>
                <c:pt idx="30">
                  <c:v>13000000</c:v>
                </c:pt>
                <c:pt idx="31">
                  <c:v>8000000</c:v>
                </c:pt>
                <c:pt idx="32">
                  <c:v>28600000</c:v>
                </c:pt>
                <c:pt idx="33">
                  <c:v>49000000</c:v>
                </c:pt>
                <c:pt idx="3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92F-424E-913B-5800D0C67000}"/>
            </c:ext>
          </c:extLst>
        </c:ser>
        <c:ser>
          <c:idx val="1"/>
          <c:order val="1"/>
          <c:tx>
            <c:strRef>
              <c:f>'Budget figure'!$D$2</c:f>
              <c:strCache>
                <c:ptCount val="1"/>
                <c:pt idx="0">
                  <c:v>2017</c:v>
                </c:pt>
              </c:strCache>
            </c:strRef>
          </c:tx>
          <c:spPr>
            <a:solidFill>
              <a:schemeClr val="accent6">
                <a:lumMod val="50000"/>
                <a:lumOff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'Budget figure'!$B$3:$B$45</c:f>
              <c:strCache>
                <c:ptCount val="35"/>
                <c:pt idx="0">
                  <c:v> BREN </c:v>
                </c:pt>
                <c:pt idx="1">
                  <c:v>MREN</c:v>
                </c:pt>
                <c:pt idx="2">
                  <c:v> URAN </c:v>
                </c:pt>
                <c:pt idx="3">
                  <c:v> GRENA </c:v>
                </c:pt>
                <c:pt idx="4">
                  <c:v> RENAM </c:v>
                </c:pt>
                <c:pt idx="5">
                  <c:v> ASNET </c:v>
                </c:pt>
                <c:pt idx="6">
                  <c:v>MARNET</c:v>
                </c:pt>
                <c:pt idx="7">
                  <c:v> BASNET </c:v>
                </c:pt>
                <c:pt idx="8">
                  <c:v> ANA </c:v>
                </c:pt>
                <c:pt idx="9">
                  <c:v> CYNET </c:v>
                </c:pt>
                <c:pt idx="10">
                  <c:v> AzScienceNet </c:v>
                </c:pt>
                <c:pt idx="11">
                  <c:v> EENet </c:v>
                </c:pt>
                <c:pt idx="12">
                  <c:v> SANET </c:v>
                </c:pt>
                <c:pt idx="13">
                  <c:v> LITNET </c:v>
                </c:pt>
                <c:pt idx="14">
                  <c:v> AMRES </c:v>
                </c:pt>
                <c:pt idx="15">
                  <c:v> IUCC </c:v>
                </c:pt>
                <c:pt idx="16">
                  <c:v> RESTENA </c:v>
                </c:pt>
                <c:pt idx="17">
                  <c:v> ACOnet </c:v>
                </c:pt>
                <c:pt idx="18">
                  <c:v> GRNET S.A. </c:v>
                </c:pt>
                <c:pt idx="19">
                  <c:v> Funet </c:v>
                </c:pt>
                <c:pt idx="20">
                  <c:v> ARNES </c:v>
                </c:pt>
                <c:pt idx="21">
                  <c:v> DeIC </c:v>
                </c:pt>
                <c:pt idx="22">
                  <c:v> ULAKBIM </c:v>
                </c:pt>
                <c:pt idx="23">
                  <c:v> BELNET </c:v>
                </c:pt>
                <c:pt idx="24">
                  <c:v> CESNET </c:v>
                </c:pt>
                <c:pt idx="25">
                  <c:v> GARR </c:v>
                </c:pt>
                <c:pt idx="26">
                  <c:v> RedIRIS </c:v>
                </c:pt>
                <c:pt idx="27">
                  <c:v> FCCN </c:v>
                </c:pt>
                <c:pt idx="28">
                  <c:v> HEAnet </c:v>
                </c:pt>
                <c:pt idx="29">
                  <c:v>SUNET</c:v>
                </c:pt>
                <c:pt idx="30">
                  <c:v> SWITCH </c:v>
                </c:pt>
                <c:pt idx="31">
                  <c:v> KIFU (NIIF) </c:v>
                </c:pt>
                <c:pt idx="32">
                  <c:v> RENATER </c:v>
                </c:pt>
                <c:pt idx="33">
                  <c:v> DFN </c:v>
                </c:pt>
                <c:pt idx="34">
                  <c:v>Jisc</c:v>
                </c:pt>
              </c:strCache>
            </c:strRef>
          </c:cat>
          <c:val>
            <c:numRef>
              <c:f>'Budget figure'!$D$3:$D$45</c:f>
              <c:numCache>
                <c:formatCode>\€#.00,,"M"</c:formatCode>
                <c:ptCount val="35"/>
                <c:pt idx="1">
                  <c:v>0</c:v>
                </c:pt>
                <c:pt idx="2">
                  <c:v>120000</c:v>
                </c:pt>
                <c:pt idx="3">
                  <c:v>300000</c:v>
                </c:pt>
                <c:pt idx="4">
                  <c:v>380000</c:v>
                </c:pt>
                <c:pt idx="5">
                  <c:v>150000</c:v>
                </c:pt>
                <c:pt idx="6">
                  <c:v>0</c:v>
                </c:pt>
                <c:pt idx="7">
                  <c:v>820000</c:v>
                </c:pt>
                <c:pt idx="9">
                  <c:v>772257</c:v>
                </c:pt>
                <c:pt idx="10">
                  <c:v>0</c:v>
                </c:pt>
                <c:pt idx="11">
                  <c:v>2340000</c:v>
                </c:pt>
                <c:pt idx="12">
                  <c:v>1980000</c:v>
                </c:pt>
                <c:pt idx="13">
                  <c:v>2062728</c:v>
                </c:pt>
                <c:pt idx="14">
                  <c:v>1770000</c:v>
                </c:pt>
                <c:pt idx="15">
                  <c:v>3900000</c:v>
                </c:pt>
                <c:pt idx="16">
                  <c:v>2058000</c:v>
                </c:pt>
                <c:pt idx="17">
                  <c:v>5700000</c:v>
                </c:pt>
                <c:pt idx="18">
                  <c:v>6500000</c:v>
                </c:pt>
                <c:pt idx="19">
                  <c:v>7500000</c:v>
                </c:pt>
                <c:pt idx="20">
                  <c:v>6000000</c:v>
                </c:pt>
                <c:pt idx="22">
                  <c:v>18500000</c:v>
                </c:pt>
                <c:pt idx="24">
                  <c:v>14696733</c:v>
                </c:pt>
                <c:pt idx="25">
                  <c:v>21968000</c:v>
                </c:pt>
                <c:pt idx="26">
                  <c:v>8000000</c:v>
                </c:pt>
                <c:pt idx="27">
                  <c:v>8074772</c:v>
                </c:pt>
                <c:pt idx="28">
                  <c:v>29600000</c:v>
                </c:pt>
                <c:pt idx="29">
                  <c:v>0</c:v>
                </c:pt>
                <c:pt idx="30">
                  <c:v>14200000</c:v>
                </c:pt>
                <c:pt idx="31">
                  <c:v>12000000</c:v>
                </c:pt>
                <c:pt idx="32">
                  <c:v>29100000</c:v>
                </c:pt>
                <c:pt idx="33">
                  <c:v>45000000</c:v>
                </c:pt>
                <c:pt idx="3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92F-424E-913B-5800D0C67000}"/>
            </c:ext>
          </c:extLst>
        </c:ser>
        <c:ser>
          <c:idx val="2"/>
          <c:order val="2"/>
          <c:tx>
            <c:strRef>
              <c:f>'Budget figure'!$E$2</c:f>
              <c:strCache>
                <c:ptCount val="1"/>
                <c:pt idx="0">
                  <c:v>2018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'Budget figure'!$B$3:$B$45</c:f>
              <c:strCache>
                <c:ptCount val="35"/>
                <c:pt idx="0">
                  <c:v> BREN </c:v>
                </c:pt>
                <c:pt idx="1">
                  <c:v>MREN</c:v>
                </c:pt>
                <c:pt idx="2">
                  <c:v> URAN </c:v>
                </c:pt>
                <c:pt idx="3">
                  <c:v> GRENA </c:v>
                </c:pt>
                <c:pt idx="4">
                  <c:v> RENAM </c:v>
                </c:pt>
                <c:pt idx="5">
                  <c:v> ASNET </c:v>
                </c:pt>
                <c:pt idx="6">
                  <c:v>MARNET</c:v>
                </c:pt>
                <c:pt idx="7">
                  <c:v> BASNET </c:v>
                </c:pt>
                <c:pt idx="8">
                  <c:v> ANA </c:v>
                </c:pt>
                <c:pt idx="9">
                  <c:v> CYNET </c:v>
                </c:pt>
                <c:pt idx="10">
                  <c:v> AzScienceNet </c:v>
                </c:pt>
                <c:pt idx="11">
                  <c:v> EENet </c:v>
                </c:pt>
                <c:pt idx="12">
                  <c:v> SANET </c:v>
                </c:pt>
                <c:pt idx="13">
                  <c:v> LITNET </c:v>
                </c:pt>
                <c:pt idx="14">
                  <c:v> AMRES </c:v>
                </c:pt>
                <c:pt idx="15">
                  <c:v> IUCC </c:v>
                </c:pt>
                <c:pt idx="16">
                  <c:v> RESTENA </c:v>
                </c:pt>
                <c:pt idx="17">
                  <c:v> ACOnet </c:v>
                </c:pt>
                <c:pt idx="18">
                  <c:v> GRNET S.A. </c:v>
                </c:pt>
                <c:pt idx="19">
                  <c:v> Funet </c:v>
                </c:pt>
                <c:pt idx="20">
                  <c:v> ARNES </c:v>
                </c:pt>
                <c:pt idx="21">
                  <c:v> DeIC </c:v>
                </c:pt>
                <c:pt idx="22">
                  <c:v> ULAKBIM </c:v>
                </c:pt>
                <c:pt idx="23">
                  <c:v> BELNET </c:v>
                </c:pt>
                <c:pt idx="24">
                  <c:v> CESNET </c:v>
                </c:pt>
                <c:pt idx="25">
                  <c:v> GARR </c:v>
                </c:pt>
                <c:pt idx="26">
                  <c:v> RedIRIS </c:v>
                </c:pt>
                <c:pt idx="27">
                  <c:v> FCCN </c:v>
                </c:pt>
                <c:pt idx="28">
                  <c:v> HEAnet </c:v>
                </c:pt>
                <c:pt idx="29">
                  <c:v>SUNET</c:v>
                </c:pt>
                <c:pt idx="30">
                  <c:v> SWITCH </c:v>
                </c:pt>
                <c:pt idx="31">
                  <c:v> KIFU (NIIF) </c:v>
                </c:pt>
                <c:pt idx="32">
                  <c:v> RENATER </c:v>
                </c:pt>
                <c:pt idx="33">
                  <c:v> DFN </c:v>
                </c:pt>
                <c:pt idx="34">
                  <c:v>Jisc</c:v>
                </c:pt>
              </c:strCache>
            </c:strRef>
          </c:cat>
          <c:val>
            <c:numRef>
              <c:f>'Budget figure'!$E$3:$E$45</c:f>
              <c:numCache>
                <c:formatCode>\€#.00,,"M"</c:formatCode>
                <c:ptCount val="35"/>
                <c:pt idx="1">
                  <c:v>75000</c:v>
                </c:pt>
                <c:pt idx="2">
                  <c:v>150000</c:v>
                </c:pt>
                <c:pt idx="3">
                  <c:v>300000</c:v>
                </c:pt>
                <c:pt idx="4">
                  <c:v>340000</c:v>
                </c:pt>
                <c:pt idx="5">
                  <c:v>250000</c:v>
                </c:pt>
                <c:pt idx="6">
                  <c:v>330000</c:v>
                </c:pt>
                <c:pt idx="7">
                  <c:v>720000</c:v>
                </c:pt>
                <c:pt idx="8">
                  <c:v>800000</c:v>
                </c:pt>
                <c:pt idx="9">
                  <c:v>3596000</c:v>
                </c:pt>
                <c:pt idx="10">
                  <c:v>2000000</c:v>
                </c:pt>
                <c:pt idx="11">
                  <c:v>2340000</c:v>
                </c:pt>
                <c:pt idx="12">
                  <c:v>1980000</c:v>
                </c:pt>
                <c:pt idx="13">
                  <c:v>2275200</c:v>
                </c:pt>
                <c:pt idx="14">
                  <c:v>2025000</c:v>
                </c:pt>
                <c:pt idx="15">
                  <c:v>3720000</c:v>
                </c:pt>
                <c:pt idx="16">
                  <c:v>3480000</c:v>
                </c:pt>
                <c:pt idx="17">
                  <c:v>6100000</c:v>
                </c:pt>
                <c:pt idx="18">
                  <c:v>6900000</c:v>
                </c:pt>
                <c:pt idx="19">
                  <c:v>7500000</c:v>
                </c:pt>
                <c:pt idx="20">
                  <c:v>7500000</c:v>
                </c:pt>
                <c:pt idx="21">
                  <c:v>7407095</c:v>
                </c:pt>
                <c:pt idx="22">
                  <c:v>21000000</c:v>
                </c:pt>
                <c:pt idx="23">
                  <c:v>15522524.59</c:v>
                </c:pt>
                <c:pt idx="24">
                  <c:v>17875000</c:v>
                </c:pt>
                <c:pt idx="25">
                  <c:v>22147100</c:v>
                </c:pt>
                <c:pt idx="26">
                  <c:v>8000000</c:v>
                </c:pt>
                <c:pt idx="27">
                  <c:v>14247786</c:v>
                </c:pt>
                <c:pt idx="28">
                  <c:v>25056000</c:v>
                </c:pt>
                <c:pt idx="29">
                  <c:v>19000000</c:v>
                </c:pt>
                <c:pt idx="30">
                  <c:v>14000000</c:v>
                </c:pt>
                <c:pt idx="31">
                  <c:v>12000000</c:v>
                </c:pt>
                <c:pt idx="32">
                  <c:v>33900000</c:v>
                </c:pt>
                <c:pt idx="33">
                  <c:v>42000000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92F-424E-913B-5800D0C67000}"/>
            </c:ext>
          </c:extLst>
        </c:ser>
        <c:ser>
          <c:idx val="3"/>
          <c:order val="3"/>
          <c:tx>
            <c:strRef>
              <c:f>'Budget figure'!$H$2</c:f>
              <c:strCache>
                <c:ptCount val="1"/>
                <c:pt idx="0">
                  <c:v>2021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'Budget figure'!$B$3:$B$45</c:f>
              <c:strCache>
                <c:ptCount val="35"/>
                <c:pt idx="0">
                  <c:v> BREN </c:v>
                </c:pt>
                <c:pt idx="1">
                  <c:v>MREN</c:v>
                </c:pt>
                <c:pt idx="2">
                  <c:v> URAN </c:v>
                </c:pt>
                <c:pt idx="3">
                  <c:v> GRENA </c:v>
                </c:pt>
                <c:pt idx="4">
                  <c:v> RENAM </c:v>
                </c:pt>
                <c:pt idx="5">
                  <c:v> ASNET </c:v>
                </c:pt>
                <c:pt idx="6">
                  <c:v>MARNET</c:v>
                </c:pt>
                <c:pt idx="7">
                  <c:v> BASNET </c:v>
                </c:pt>
                <c:pt idx="8">
                  <c:v> ANA </c:v>
                </c:pt>
                <c:pt idx="9">
                  <c:v> CYNET </c:v>
                </c:pt>
                <c:pt idx="10">
                  <c:v> AzScienceNet </c:v>
                </c:pt>
                <c:pt idx="11">
                  <c:v> EENet </c:v>
                </c:pt>
                <c:pt idx="12">
                  <c:v> SANET </c:v>
                </c:pt>
                <c:pt idx="13">
                  <c:v> LITNET </c:v>
                </c:pt>
                <c:pt idx="14">
                  <c:v> AMRES </c:v>
                </c:pt>
                <c:pt idx="15">
                  <c:v> IUCC </c:v>
                </c:pt>
                <c:pt idx="16">
                  <c:v> RESTENA </c:v>
                </c:pt>
                <c:pt idx="17">
                  <c:v> ACOnet </c:v>
                </c:pt>
                <c:pt idx="18">
                  <c:v> GRNET S.A. </c:v>
                </c:pt>
                <c:pt idx="19">
                  <c:v> Funet </c:v>
                </c:pt>
                <c:pt idx="20">
                  <c:v> ARNES </c:v>
                </c:pt>
                <c:pt idx="21">
                  <c:v> DeIC </c:v>
                </c:pt>
                <c:pt idx="22">
                  <c:v> ULAKBIM </c:v>
                </c:pt>
                <c:pt idx="23">
                  <c:v> BELNET </c:v>
                </c:pt>
                <c:pt idx="24">
                  <c:v> CESNET </c:v>
                </c:pt>
                <c:pt idx="25">
                  <c:v> GARR </c:v>
                </c:pt>
                <c:pt idx="26">
                  <c:v> RedIRIS </c:v>
                </c:pt>
                <c:pt idx="27">
                  <c:v> FCCN </c:v>
                </c:pt>
                <c:pt idx="28">
                  <c:v> HEAnet </c:v>
                </c:pt>
                <c:pt idx="29">
                  <c:v>SUNET</c:v>
                </c:pt>
                <c:pt idx="30">
                  <c:v> SWITCH </c:v>
                </c:pt>
                <c:pt idx="31">
                  <c:v> KIFU (NIIF) </c:v>
                </c:pt>
                <c:pt idx="32">
                  <c:v> RENATER </c:v>
                </c:pt>
                <c:pt idx="33">
                  <c:v> DFN </c:v>
                </c:pt>
                <c:pt idx="34">
                  <c:v>Jisc</c:v>
                </c:pt>
              </c:strCache>
            </c:strRef>
          </c:cat>
          <c:val>
            <c:numRef>
              <c:f>'Budget figure'!$H$3:$H$45</c:f>
              <c:numCache>
                <c:formatCode>\€#.00,,"M"</c:formatCode>
                <c:ptCount val="35"/>
                <c:pt idx="0">
                  <c:v>30000</c:v>
                </c:pt>
                <c:pt idx="1">
                  <c:v>75000</c:v>
                </c:pt>
                <c:pt idx="2">
                  <c:v>250000</c:v>
                </c:pt>
                <c:pt idx="3">
                  <c:v>400000</c:v>
                </c:pt>
                <c:pt idx="4">
                  <c:v>450000</c:v>
                </c:pt>
                <c:pt idx="5">
                  <c:v>500000</c:v>
                </c:pt>
                <c:pt idx="6">
                  <c:v>630000</c:v>
                </c:pt>
                <c:pt idx="7">
                  <c:v>632000</c:v>
                </c:pt>
                <c:pt idx="8">
                  <c:v>800000</c:v>
                </c:pt>
                <c:pt idx="9">
                  <c:v>970000</c:v>
                </c:pt>
                <c:pt idx="10">
                  <c:v>1200000</c:v>
                </c:pt>
                <c:pt idx="11">
                  <c:v>1290000</c:v>
                </c:pt>
                <c:pt idx="12">
                  <c:v>1980000</c:v>
                </c:pt>
                <c:pt idx="13">
                  <c:v>2650000</c:v>
                </c:pt>
                <c:pt idx="14">
                  <c:v>3100000</c:v>
                </c:pt>
                <c:pt idx="15">
                  <c:v>4280000</c:v>
                </c:pt>
                <c:pt idx="16">
                  <c:v>4540000</c:v>
                </c:pt>
                <c:pt idx="17">
                  <c:v>6400000</c:v>
                </c:pt>
                <c:pt idx="18">
                  <c:v>7400000</c:v>
                </c:pt>
                <c:pt idx="19">
                  <c:v>8300000.0000000009</c:v>
                </c:pt>
                <c:pt idx="20">
                  <c:v>9800000</c:v>
                </c:pt>
                <c:pt idx="21">
                  <c:v>9920000</c:v>
                </c:pt>
                <c:pt idx="22">
                  <c:v>17000000</c:v>
                </c:pt>
                <c:pt idx="23">
                  <c:v>17300000</c:v>
                </c:pt>
                <c:pt idx="24">
                  <c:v>19500000</c:v>
                </c:pt>
                <c:pt idx="25">
                  <c:v>22000000</c:v>
                </c:pt>
                <c:pt idx="26">
                  <c:v>23000000</c:v>
                </c:pt>
                <c:pt idx="27">
                  <c:v>24819741</c:v>
                </c:pt>
                <c:pt idx="28">
                  <c:v>25199000</c:v>
                </c:pt>
                <c:pt idx="29">
                  <c:v>28000000</c:v>
                </c:pt>
                <c:pt idx="30">
                  <c:v>30560000</c:v>
                </c:pt>
                <c:pt idx="31">
                  <c:v>34000000</c:v>
                </c:pt>
                <c:pt idx="32">
                  <c:v>39000000</c:v>
                </c:pt>
                <c:pt idx="33">
                  <c:v>51783000</c:v>
                </c:pt>
                <c:pt idx="34">
                  <c:v>69605000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92F-424E-913B-5800D0C6700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-20"/>
        <c:axId val="849357632"/>
        <c:axId val="847033216"/>
      </c:barChart>
      <c:catAx>
        <c:axId val="84935763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47033216"/>
        <c:crosses val="autoZero"/>
        <c:auto val="1"/>
        <c:lblAlgn val="ctr"/>
        <c:lblOffset val="100"/>
        <c:noMultiLvlLbl val="0"/>
      </c:catAx>
      <c:valAx>
        <c:axId val="8470332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400">
                    <a:solidFill>
                      <a:sysClr val="windowText" lastClr="000000"/>
                    </a:solidFill>
                  </a:rPr>
                  <a:t>NREN budget (in million €)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\€#.00,,&quot;M&quot;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4935763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chemeClr val="tx1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9024846894138236"/>
          <c:y val="2.2204290256168012E-2"/>
          <c:w val="0.7273974190726159"/>
          <c:h val="0.89909286833170965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'Budget figure'!$L$2</c:f>
              <c:strCache>
                <c:ptCount val="1"/>
                <c:pt idx="0">
                  <c:v>2020</c:v>
                </c:pt>
              </c:strCache>
            </c:strRef>
          </c:tx>
          <c:spPr>
            <a:solidFill>
              <a:srgbClr val="8DD0DF"/>
            </a:solidFill>
            <a:ln>
              <a:solidFill>
                <a:srgbClr val="8DD0DF"/>
              </a:solidFill>
            </a:ln>
            <a:effectLst/>
          </c:spPr>
          <c:invertIfNegative val="0"/>
          <c:dLbls>
            <c:dLbl>
              <c:idx val="0"/>
              <c:layout>
                <c:manualLayout>
                  <c:x val="-4.75955222732274E-2"/>
                  <c:y val="0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8-6C97-40E8-94E1-D5ABB694FE47}"/>
                </c:ext>
              </c:extLst>
            </c:dLbl>
            <c:dLbl>
              <c:idx val="1"/>
              <c:layout>
                <c:manualLayout>
                  <c:x val="-4.7595522273227449E-2"/>
                  <c:y val="0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9-6C97-40E8-94E1-D5ABB694FE47}"/>
                </c:ext>
              </c:extLst>
            </c:dLbl>
            <c:dLbl>
              <c:idx val="2"/>
              <c:layout>
                <c:manualLayout>
                  <c:x val="-4.75955222732274E-2"/>
                  <c:y val="0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A-6C97-40E8-94E1-D5ABB694FE47}"/>
                </c:ext>
              </c:extLst>
            </c:dLbl>
            <c:dLbl>
              <c:idx val="3"/>
              <c:layout>
                <c:manualLayout>
                  <c:x val="-4.7595522273227449E-2"/>
                  <c:y val="0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B-6C97-40E8-94E1-D5ABB694FE47}"/>
                </c:ext>
              </c:extLst>
            </c:dLbl>
            <c:dLbl>
              <c:idx val="4"/>
              <c:layout>
                <c:manualLayout>
                  <c:x val="-4.75955222732274E-2"/>
                  <c:y val="0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C-6C97-40E8-94E1-D5ABB694FE47}"/>
                </c:ext>
              </c:extLst>
            </c:dLbl>
            <c:dLbl>
              <c:idx val="5"/>
              <c:layout>
                <c:manualLayout>
                  <c:x val="-4.4795785668919903E-2"/>
                  <c:y val="0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D-6C97-40E8-94E1-D5ABB694FE47}"/>
                </c:ext>
              </c:extLst>
            </c:dLbl>
            <c:dLbl>
              <c:idx val="6"/>
              <c:layout>
                <c:manualLayout>
                  <c:x val="-5.8794468690457423E-2"/>
                  <c:y val="0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E-6C97-40E8-94E1-D5ABB694FE47}"/>
                </c:ext>
              </c:extLst>
            </c:dLbl>
            <c:dLbl>
              <c:idx val="7"/>
              <c:layout>
                <c:manualLayout>
                  <c:x val="-4.75955222732274E-2"/>
                  <c:y val="0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F-6C97-40E8-94E1-D5ABB694FE47}"/>
                </c:ext>
              </c:extLst>
            </c:dLbl>
            <c:dLbl>
              <c:idx val="8"/>
              <c:layout>
                <c:manualLayout>
                  <c:x val="-4.7595522273227497E-2"/>
                  <c:y val="0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0-6C97-40E8-94E1-D5ABB694FE47}"/>
                </c:ext>
              </c:extLst>
            </c:dLbl>
            <c:dLbl>
              <c:idx val="9"/>
              <c:layout>
                <c:manualLayout>
                  <c:x val="-5.3194995481842436E-2"/>
                  <c:y val="0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1-6C97-40E8-94E1-D5ABB694FE47}"/>
                </c:ext>
              </c:extLst>
            </c:dLbl>
            <c:dLbl>
              <c:idx val="10"/>
              <c:layout>
                <c:manualLayout>
                  <c:x val="-4.75955222732274E-2"/>
                  <c:y val="0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2-6C97-40E8-94E1-D5ABB694FE47}"/>
                </c:ext>
              </c:extLst>
            </c:dLbl>
            <c:dLbl>
              <c:idx val="11"/>
              <c:layout>
                <c:manualLayout>
                  <c:x val="-5.5994732086149933E-2"/>
                  <c:y val="0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3-6C97-40E8-94E1-D5ABB694FE47}"/>
                </c:ext>
              </c:extLst>
            </c:dLbl>
            <c:dLbl>
              <c:idx val="12"/>
              <c:layout>
                <c:manualLayout>
                  <c:x val="-5.3194995481842436E-2"/>
                  <c:y val="0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4-6C97-40E8-94E1-D5ABB694FE47}"/>
                </c:ext>
              </c:extLst>
            </c:dLbl>
            <c:dLbl>
              <c:idx val="13"/>
              <c:layout>
                <c:manualLayout>
                  <c:x val="-5.3194995481842387E-2"/>
                  <c:y val="0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5-6C97-40E8-94E1-D5ABB694FE47}"/>
                </c:ext>
              </c:extLst>
            </c:dLbl>
            <c:dLbl>
              <c:idx val="14"/>
              <c:layout>
                <c:manualLayout>
                  <c:x val="-5.5994732086149877E-2"/>
                  <c:y val="0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6-6C97-40E8-94E1-D5ABB694FE47}"/>
                </c:ext>
              </c:extLst>
            </c:dLbl>
            <c:dLbl>
              <c:idx val="15"/>
              <c:layout>
                <c:manualLayout>
                  <c:x val="-5.5994732086149877E-2"/>
                  <c:y val="0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7-6C97-40E8-94E1-D5ABB694FE47}"/>
                </c:ext>
              </c:extLst>
            </c:dLbl>
            <c:dLbl>
              <c:idx val="16"/>
              <c:layout>
                <c:manualLayout>
                  <c:x val="-5.8794468690457423E-2"/>
                  <c:y val="0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8-6C97-40E8-94E1-D5ABB694FE47}"/>
                </c:ext>
              </c:extLst>
            </c:dLbl>
            <c:dLbl>
              <c:idx val="17"/>
              <c:layout>
                <c:manualLayout>
                  <c:x val="-5.5994732086149829E-2"/>
                  <c:y val="0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9-6C97-40E8-94E1-D5ABB694FE47}"/>
                </c:ext>
              </c:extLst>
            </c:dLbl>
            <c:dLbl>
              <c:idx val="18"/>
              <c:layout>
                <c:manualLayout>
                  <c:x val="-6.4393941899072354E-2"/>
                  <c:y val="0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A-6C97-40E8-94E1-D5ABB694FE47}"/>
                </c:ext>
              </c:extLst>
            </c:dLbl>
            <c:dLbl>
              <c:idx val="19"/>
              <c:layout>
                <c:manualLayout>
                  <c:x val="-6.4393941899072354E-2"/>
                  <c:y val="0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B-6C97-40E8-94E1-D5ABB694FE47}"/>
                </c:ext>
              </c:extLst>
            </c:dLbl>
            <c:dLbl>
              <c:idx val="20"/>
              <c:layout>
                <c:manualLayout>
                  <c:x val="-6.7193678503379858E-2"/>
                  <c:y val="0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C-6C97-40E8-94E1-D5ABB694FE47}"/>
                </c:ext>
              </c:extLst>
            </c:dLbl>
            <c:dLbl>
              <c:idx val="21"/>
              <c:layout>
                <c:manualLayout>
                  <c:x val="-6.71936785033799E-2"/>
                  <c:y val="0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D-6C97-40E8-94E1-D5ABB694FE47}"/>
                </c:ext>
              </c:extLst>
            </c:dLbl>
            <c:dLbl>
              <c:idx val="22"/>
              <c:layout>
                <c:manualLayout>
                  <c:x val="-6.9993415107687404E-2"/>
                  <c:y val="0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E-6C97-40E8-94E1-D5ABB694FE47}"/>
                </c:ext>
              </c:extLst>
            </c:dLbl>
            <c:dLbl>
              <c:idx val="23"/>
              <c:layout>
                <c:manualLayout>
                  <c:x val="-7.2793151711994894E-2"/>
                  <c:y val="0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F-6C97-40E8-94E1-D5ABB694FE47}"/>
                </c:ext>
              </c:extLst>
            </c:dLbl>
            <c:dLbl>
              <c:idx val="24"/>
              <c:layout>
                <c:manualLayout>
                  <c:x val="-8.9591571337839807E-2"/>
                  <c:y val="0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40-6C97-40E8-94E1-D5ABB694FE47}"/>
                </c:ext>
              </c:extLst>
            </c:dLbl>
            <c:dLbl>
              <c:idx val="25"/>
              <c:layout>
                <c:manualLayout>
                  <c:x val="-9.2391307942147297E-2"/>
                  <c:y val="0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41-6C97-40E8-94E1-D5ABB694FE47}"/>
                </c:ext>
              </c:extLst>
            </c:dLbl>
            <c:dLbl>
              <c:idx val="26"/>
              <c:layout>
                <c:manualLayout>
                  <c:x val="-0.10359025435937727"/>
                  <c:y val="0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42-6C97-40E8-94E1-D5ABB694FE47}"/>
                </c:ext>
              </c:extLst>
            </c:dLbl>
            <c:dLbl>
              <c:idx val="27"/>
              <c:layout>
                <c:manualLayout>
                  <c:x val="-8.9591571337839807E-2"/>
                  <c:y val="0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43-6C97-40E8-94E1-D5ABB694FE47}"/>
                </c:ext>
              </c:extLst>
            </c:dLbl>
            <c:dLbl>
              <c:idx val="28"/>
              <c:layout>
                <c:manualLayout>
                  <c:x val="-0.10359025435937733"/>
                  <c:y val="0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44-6C97-40E8-94E1-D5ABB694FE47}"/>
                </c:ext>
              </c:extLst>
            </c:dLbl>
            <c:dLbl>
              <c:idx val="29"/>
              <c:layout>
                <c:manualLayout>
                  <c:x val="-9.7990781150762291E-2"/>
                  <c:y val="0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45-6C97-40E8-94E1-D5ABB694FE47}"/>
                </c:ext>
              </c:extLst>
            </c:dLbl>
            <c:dLbl>
              <c:idx val="30"/>
              <c:layout>
                <c:manualLayout>
                  <c:x val="-0.10638999096368477"/>
                  <c:y val="0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46-6C97-40E8-94E1-D5ABB694FE47}"/>
                </c:ext>
              </c:extLst>
            </c:dLbl>
            <c:dLbl>
              <c:idx val="31"/>
              <c:layout>
                <c:manualLayout>
                  <c:x val="-0.10079051775506978"/>
                  <c:y val="0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47-6C97-40E8-94E1-D5ABB694FE47}"/>
                </c:ext>
              </c:extLst>
            </c:dLbl>
            <c:dLbl>
              <c:idx val="32"/>
              <c:layout>
                <c:manualLayout>
                  <c:x val="-0.11758893738091475"/>
                  <c:y val="0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48-6C97-40E8-94E1-D5ABB694FE47}"/>
                </c:ext>
              </c:extLst>
            </c:dLbl>
            <c:dLbl>
              <c:idx val="33"/>
              <c:layout>
                <c:manualLayout>
                  <c:x val="-0.13718709361106721"/>
                  <c:y val="0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49-6C97-40E8-94E1-D5ABB694FE47}"/>
                </c:ext>
              </c:extLst>
            </c:dLbl>
            <c:dLbl>
              <c:idx val="34"/>
              <c:layout>
                <c:manualLayout>
                  <c:x val="-0.10359025435937727"/>
                  <c:y val="0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4A-6C97-40E8-94E1-D5ABB694FE47}"/>
                </c:ext>
              </c:extLst>
            </c:dLbl>
            <c:dLbl>
              <c:idx val="35"/>
              <c:layout>
                <c:manualLayout>
                  <c:x val="-0.15678524984121969"/>
                  <c:y val="0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4B-6C97-40E8-94E1-D5ABB694FE47}"/>
                </c:ext>
              </c:extLst>
            </c:dLbl>
            <c:dLbl>
              <c:idx val="36"/>
              <c:layout>
                <c:manualLayout>
                  <c:x val="-0.16518445965414216"/>
                  <c:y val="1.7225268428568909E-3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4C-6C97-40E8-94E1-D5ABB694FE47}"/>
                </c:ext>
              </c:extLst>
            </c:dLbl>
            <c:dLbl>
              <c:idx val="37"/>
              <c:layout>
                <c:manualLayout>
                  <c:x val="-0.15118577663260468"/>
                  <c:y val="0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4D-6C97-40E8-94E1-D5ABB694FE47}"/>
                </c:ext>
              </c:extLst>
            </c:dLbl>
            <c:dLbl>
              <c:idx val="38"/>
              <c:layout>
                <c:manualLayout>
                  <c:x val="0"/>
                  <c:y val="0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4E-6C97-40E8-94E1-D5ABB694FE47}"/>
                </c:ext>
              </c:extLst>
            </c:dLbl>
            <c:numFmt formatCode="\€#.00,,&quot;M&quot;;\€#.00,,&quot;M&quot;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'Budget figure'!$K$3:$K$46</c:f>
              <c:strCache>
                <c:ptCount val="36"/>
                <c:pt idx="0">
                  <c:v> BREN </c:v>
                </c:pt>
                <c:pt idx="1">
                  <c:v>MREN</c:v>
                </c:pt>
                <c:pt idx="2">
                  <c:v> URAN </c:v>
                </c:pt>
                <c:pt idx="3">
                  <c:v> GRENA </c:v>
                </c:pt>
                <c:pt idx="4">
                  <c:v> RENAM </c:v>
                </c:pt>
                <c:pt idx="5">
                  <c:v> ASNET </c:v>
                </c:pt>
                <c:pt idx="6">
                  <c:v>MARNET</c:v>
                </c:pt>
                <c:pt idx="7">
                  <c:v> BASNET </c:v>
                </c:pt>
                <c:pt idx="8">
                  <c:v> ANA </c:v>
                </c:pt>
                <c:pt idx="9">
                  <c:v> CYNET </c:v>
                </c:pt>
                <c:pt idx="10">
                  <c:v> AzScienceNet </c:v>
                </c:pt>
                <c:pt idx="11">
                  <c:v> EENet </c:v>
                </c:pt>
                <c:pt idx="12">
                  <c:v> SANET </c:v>
                </c:pt>
                <c:pt idx="13">
                  <c:v> LITNET </c:v>
                </c:pt>
                <c:pt idx="14">
                  <c:v> AMRES </c:v>
                </c:pt>
                <c:pt idx="15">
                  <c:v> IUCC </c:v>
                </c:pt>
                <c:pt idx="16">
                  <c:v> RESTENA </c:v>
                </c:pt>
                <c:pt idx="17">
                  <c:v> ACOnet </c:v>
                </c:pt>
                <c:pt idx="18">
                  <c:v> GRNET S.A. </c:v>
                </c:pt>
                <c:pt idx="19">
                  <c:v> Funet </c:v>
                </c:pt>
                <c:pt idx="20">
                  <c:v> ARNES </c:v>
                </c:pt>
                <c:pt idx="21">
                  <c:v> DeIC </c:v>
                </c:pt>
                <c:pt idx="22">
                  <c:v> ULAKBIM </c:v>
                </c:pt>
                <c:pt idx="23">
                  <c:v> BELNET </c:v>
                </c:pt>
                <c:pt idx="24">
                  <c:v> CESNET </c:v>
                </c:pt>
                <c:pt idx="25">
                  <c:v> GARR </c:v>
                </c:pt>
                <c:pt idx="26">
                  <c:v> RedIRIS </c:v>
                </c:pt>
                <c:pt idx="27">
                  <c:v> FCCN </c:v>
                </c:pt>
                <c:pt idx="28">
                  <c:v> HEAnet </c:v>
                </c:pt>
                <c:pt idx="29">
                  <c:v>SUNET</c:v>
                </c:pt>
                <c:pt idx="30">
                  <c:v> SWITCH </c:v>
                </c:pt>
                <c:pt idx="31">
                  <c:v> KIFÜ </c:v>
                </c:pt>
                <c:pt idx="32">
                  <c:v> RENATER </c:v>
                </c:pt>
                <c:pt idx="33">
                  <c:v> DFN </c:v>
                </c:pt>
                <c:pt idx="34">
                  <c:v>Jisc</c:v>
                </c:pt>
                <c:pt idx="35">
                  <c:v> CARNet </c:v>
                </c:pt>
              </c:strCache>
            </c:strRef>
          </c:cat>
          <c:val>
            <c:numRef>
              <c:f>'Budget figure'!$L$3:$L$46</c:f>
              <c:numCache>
                <c:formatCode>\€#.00,,"M"</c:formatCode>
                <c:ptCount val="36"/>
                <c:pt idx="0">
                  <c:v>0</c:v>
                </c:pt>
                <c:pt idx="1">
                  <c:v>-75000</c:v>
                </c:pt>
                <c:pt idx="2">
                  <c:v>-182000</c:v>
                </c:pt>
                <c:pt idx="3">
                  <c:v>-400000</c:v>
                </c:pt>
                <c:pt idx="4">
                  <c:v>-320000</c:v>
                </c:pt>
                <c:pt idx="5">
                  <c:v>-480000</c:v>
                </c:pt>
                <c:pt idx="6">
                  <c:v>-1140000</c:v>
                </c:pt>
                <c:pt idx="7">
                  <c:v>-944000</c:v>
                </c:pt>
                <c:pt idx="8">
                  <c:v>-800000</c:v>
                </c:pt>
                <c:pt idx="9">
                  <c:v>-920000</c:v>
                </c:pt>
                <c:pt idx="10">
                  <c:v>-1200000</c:v>
                </c:pt>
                <c:pt idx="11">
                  <c:v>-1290000</c:v>
                </c:pt>
                <c:pt idx="12">
                  <c:v>-2180000</c:v>
                </c:pt>
                <c:pt idx="13">
                  <c:v>-2332000</c:v>
                </c:pt>
                <c:pt idx="14">
                  <c:v>-2350000</c:v>
                </c:pt>
                <c:pt idx="15">
                  <c:v>-4300000</c:v>
                </c:pt>
                <c:pt idx="16">
                  <c:v>-4750000</c:v>
                </c:pt>
                <c:pt idx="17">
                  <c:v>-6400000</c:v>
                </c:pt>
                <c:pt idx="18">
                  <c:v>-7000000</c:v>
                </c:pt>
                <c:pt idx="19">
                  <c:v>-8300000.0000000009</c:v>
                </c:pt>
                <c:pt idx="20">
                  <c:v>-9000000</c:v>
                </c:pt>
                <c:pt idx="21">
                  <c:v>-7952000</c:v>
                </c:pt>
                <c:pt idx="22">
                  <c:v>-17200000</c:v>
                </c:pt>
                <c:pt idx="23">
                  <c:v>-13845797</c:v>
                </c:pt>
                <c:pt idx="24">
                  <c:v>-18857000</c:v>
                </c:pt>
                <c:pt idx="25">
                  <c:v>-23000000</c:v>
                </c:pt>
                <c:pt idx="26">
                  <c:v>-8000000</c:v>
                </c:pt>
                <c:pt idx="27">
                  <c:v>-20111210</c:v>
                </c:pt>
                <c:pt idx="28">
                  <c:v>-24887000</c:v>
                </c:pt>
                <c:pt idx="29">
                  <c:v>-26000000</c:v>
                </c:pt>
                <c:pt idx="30">
                  <c:v>-27740000</c:v>
                </c:pt>
                <c:pt idx="31">
                  <c:v>-34000000</c:v>
                </c:pt>
                <c:pt idx="32">
                  <c:v>-31100000</c:v>
                </c:pt>
                <c:pt idx="33">
                  <c:v>-50371000</c:v>
                </c:pt>
                <c:pt idx="34">
                  <c:v>-63414000</c:v>
                </c:pt>
                <c:pt idx="35">
                  <c:v>-30309000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0BC-4412-871D-01625A49FEF3}"/>
            </c:ext>
          </c:extLst>
        </c:ser>
        <c:ser>
          <c:idx val="1"/>
          <c:order val="1"/>
          <c:tx>
            <c:strRef>
              <c:f>'Budget figure'!$M$2</c:f>
              <c:strCache>
                <c:ptCount val="1"/>
                <c:pt idx="0">
                  <c:v>2021</c:v>
                </c:pt>
              </c:strCache>
            </c:strRef>
          </c:tx>
          <c:spPr>
            <a:solidFill>
              <a:srgbClr val="0099CC"/>
            </a:solidFill>
            <a:ln>
              <a:noFill/>
            </a:ln>
            <a:effectLst/>
          </c:spPr>
          <c:invertIfNegative val="0"/>
          <c:dLbls>
            <c:dLbl>
              <c:idx val="0"/>
              <c:layout>
                <c:manualLayout>
                  <c:x val="4.1996049064612406E-2"/>
                  <c:y val="0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6C97-40E8-94E1-D5ABB694FE47}"/>
                </c:ext>
              </c:extLst>
            </c:dLbl>
            <c:dLbl>
              <c:idx val="1"/>
              <c:layout>
                <c:manualLayout>
                  <c:x val="4.1996049064612406E-2"/>
                  <c:y val="0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6C97-40E8-94E1-D5ABB694FE47}"/>
                </c:ext>
              </c:extLst>
            </c:dLbl>
            <c:dLbl>
              <c:idx val="2"/>
              <c:layout>
                <c:manualLayout>
                  <c:x val="4.1996049064612309E-2"/>
                  <c:y val="0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6C97-40E8-94E1-D5ABB694FE47}"/>
                </c:ext>
              </c:extLst>
            </c:dLbl>
            <c:dLbl>
              <c:idx val="3"/>
              <c:layout>
                <c:manualLayout>
                  <c:x val="4.1996049064612406E-2"/>
                  <c:y val="0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6C97-40E8-94E1-D5ABB694FE47}"/>
                </c:ext>
              </c:extLst>
            </c:dLbl>
            <c:dLbl>
              <c:idx val="4"/>
              <c:layout>
                <c:manualLayout>
                  <c:x val="4.1996049064612406E-2"/>
                  <c:y val="0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6C97-40E8-94E1-D5ABB694FE47}"/>
                </c:ext>
              </c:extLst>
            </c:dLbl>
            <c:dLbl>
              <c:idx val="5"/>
              <c:layout>
                <c:manualLayout>
                  <c:x val="5.3194995481842283E-2"/>
                  <c:y val="0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6C97-40E8-94E1-D5ABB694FE47}"/>
                </c:ext>
              </c:extLst>
            </c:dLbl>
            <c:dLbl>
              <c:idx val="6"/>
              <c:layout>
                <c:manualLayout>
                  <c:x val="5.5994732086149877E-2"/>
                  <c:y val="0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6C97-40E8-94E1-D5ABB694FE47}"/>
                </c:ext>
              </c:extLst>
            </c:dLbl>
            <c:dLbl>
              <c:idx val="7"/>
              <c:layout>
                <c:manualLayout>
                  <c:x val="5.5994732086149877E-2"/>
                  <c:y val="0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6C97-40E8-94E1-D5ABB694FE47}"/>
                </c:ext>
              </c:extLst>
            </c:dLbl>
            <c:dLbl>
              <c:idx val="8"/>
              <c:layout>
                <c:manualLayout>
                  <c:x val="5.5994732086149877E-2"/>
                  <c:y val="0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6C97-40E8-94E1-D5ABB694FE47}"/>
                </c:ext>
              </c:extLst>
            </c:dLbl>
            <c:dLbl>
              <c:idx val="9"/>
              <c:layout>
                <c:manualLayout>
                  <c:x val="5.5994732086149877E-2"/>
                  <c:y val="0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6C97-40E8-94E1-D5ABB694FE47}"/>
                </c:ext>
              </c:extLst>
            </c:dLbl>
            <c:dLbl>
              <c:idx val="10"/>
              <c:layout>
                <c:manualLayout>
                  <c:x val="6.466936802769907E-2"/>
                  <c:y val="0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6C97-40E8-94E1-D5ABB694FE47}"/>
                </c:ext>
              </c:extLst>
            </c:dLbl>
            <c:dLbl>
              <c:idx val="11"/>
              <c:layout>
                <c:manualLayout>
                  <c:x val="6.4393941899072354E-2"/>
                  <c:y val="0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6C97-40E8-94E1-D5ABB694FE47}"/>
                </c:ext>
              </c:extLst>
            </c:dLbl>
            <c:dLbl>
              <c:idx val="12"/>
              <c:layout>
                <c:manualLayout>
                  <c:x val="6.4393941899072354E-2"/>
                  <c:y val="0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6C97-40E8-94E1-D5ABB694FE47}"/>
                </c:ext>
              </c:extLst>
            </c:dLbl>
            <c:dLbl>
              <c:idx val="13"/>
              <c:layout>
                <c:manualLayout>
                  <c:x val="6.4393941899072354E-2"/>
                  <c:y val="0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6C97-40E8-94E1-D5ABB694FE47}"/>
                </c:ext>
              </c:extLst>
            </c:dLbl>
            <c:dLbl>
              <c:idx val="14"/>
              <c:layout>
                <c:manualLayout>
                  <c:x val="6.4393941899072354E-2"/>
                  <c:y val="0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6C97-40E8-94E1-D5ABB694FE47}"/>
                </c:ext>
              </c:extLst>
            </c:dLbl>
            <c:dLbl>
              <c:idx val="15"/>
              <c:layout>
                <c:manualLayout>
                  <c:x val="6.4393941899072257E-2"/>
                  <c:y val="0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6C97-40E8-94E1-D5ABB694FE47}"/>
                </c:ext>
              </c:extLst>
            </c:dLbl>
            <c:dLbl>
              <c:idx val="16"/>
              <c:layout>
                <c:manualLayout>
                  <c:x val="6.9993415107687348E-2"/>
                  <c:y val="0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6C97-40E8-94E1-D5ABB694FE47}"/>
                </c:ext>
              </c:extLst>
            </c:dLbl>
            <c:dLbl>
              <c:idx val="17"/>
              <c:layout>
                <c:manualLayout>
                  <c:x val="6.9993415107687251E-2"/>
                  <c:y val="0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6C97-40E8-94E1-D5ABB694FE47}"/>
                </c:ext>
              </c:extLst>
            </c:dLbl>
            <c:dLbl>
              <c:idx val="18"/>
              <c:layout>
                <c:manualLayout>
                  <c:x val="6.7193678503379858E-2"/>
                  <c:y val="0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6C97-40E8-94E1-D5ABB694FE47}"/>
                </c:ext>
              </c:extLst>
            </c:dLbl>
            <c:dLbl>
              <c:idx val="19"/>
              <c:layout>
                <c:manualLayout>
                  <c:x val="7.2793151711994741E-2"/>
                  <c:y val="0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6C97-40E8-94E1-D5ABB694FE47}"/>
                </c:ext>
              </c:extLst>
            </c:dLbl>
            <c:dLbl>
              <c:idx val="20"/>
              <c:layout>
                <c:manualLayout>
                  <c:x val="7.5592888316302342E-2"/>
                  <c:y val="0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6C97-40E8-94E1-D5ABB694FE47}"/>
                </c:ext>
              </c:extLst>
            </c:dLbl>
            <c:dLbl>
              <c:idx val="21"/>
              <c:layout>
                <c:manualLayout>
                  <c:x val="7.8392624920609832E-2"/>
                  <c:y val="0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6C97-40E8-94E1-D5ABB694FE47}"/>
                </c:ext>
              </c:extLst>
            </c:dLbl>
            <c:dLbl>
              <c:idx val="22"/>
              <c:layout>
                <c:manualLayout>
                  <c:x val="7.8392624920609832E-2"/>
                  <c:y val="0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7-6C97-40E8-94E1-D5ABB694FE47}"/>
                </c:ext>
              </c:extLst>
            </c:dLbl>
            <c:dLbl>
              <c:idx val="23"/>
              <c:layout>
                <c:manualLayout>
                  <c:x val="9.0012129294018348E-2"/>
                  <c:y val="-1.8671061471897113E-3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8-6C97-40E8-94E1-D5ABB694FE47}"/>
                </c:ext>
              </c:extLst>
            </c:dLbl>
            <c:dLbl>
              <c:idx val="24"/>
              <c:layout>
                <c:manualLayout>
                  <c:x val="9.7990781150762291E-2"/>
                  <c:y val="0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9-6C97-40E8-94E1-D5ABB694FE47}"/>
                </c:ext>
              </c:extLst>
            </c:dLbl>
            <c:dLbl>
              <c:idx val="25"/>
              <c:layout>
                <c:manualLayout>
                  <c:x val="9.7990781150762291E-2"/>
                  <c:y val="0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A-6C97-40E8-94E1-D5ABB694FE47}"/>
                </c:ext>
              </c:extLst>
            </c:dLbl>
            <c:dLbl>
              <c:idx val="26"/>
              <c:layout>
                <c:manualLayout>
                  <c:x val="9.799078115076218E-2"/>
                  <c:y val="0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B-6C97-40E8-94E1-D5ABB694FE47}"/>
                </c:ext>
              </c:extLst>
            </c:dLbl>
            <c:dLbl>
              <c:idx val="27"/>
              <c:layout>
                <c:manualLayout>
                  <c:x val="9.7990781150762291E-2"/>
                  <c:y val="0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C-6C97-40E8-94E1-D5ABB694FE47}"/>
                </c:ext>
              </c:extLst>
            </c:dLbl>
            <c:dLbl>
              <c:idx val="28"/>
              <c:layout>
                <c:manualLayout>
                  <c:x val="9.7990781150762291E-2"/>
                  <c:y val="0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D-6C97-40E8-94E1-D5ABB694FE47}"/>
                </c:ext>
              </c:extLst>
            </c:dLbl>
            <c:dLbl>
              <c:idx val="29"/>
              <c:layout>
                <c:manualLayout>
                  <c:x val="0.11198946417229975"/>
                  <c:y val="0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E-6C97-40E8-94E1-D5ABB694FE47}"/>
                </c:ext>
              </c:extLst>
            </c:dLbl>
            <c:dLbl>
              <c:idx val="30"/>
              <c:layout>
                <c:manualLayout>
                  <c:x val="0.11198946417229975"/>
                  <c:y val="0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F-6C97-40E8-94E1-D5ABB694FE47}"/>
                </c:ext>
              </c:extLst>
            </c:dLbl>
            <c:dLbl>
              <c:idx val="31"/>
              <c:layout>
                <c:manualLayout>
                  <c:x val="0.11758893738091475"/>
                  <c:y val="0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0-6C97-40E8-94E1-D5ABB694FE47}"/>
                </c:ext>
              </c:extLst>
            </c:dLbl>
            <c:dLbl>
              <c:idx val="32"/>
              <c:layout>
                <c:manualLayout>
                  <c:x val="0.12598814719383714"/>
                  <c:y val="0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1-6C97-40E8-94E1-D5ABB694FE47}"/>
                </c:ext>
              </c:extLst>
            </c:dLbl>
            <c:dLbl>
              <c:idx val="33"/>
              <c:layout>
                <c:manualLayout>
                  <c:x val="0.1399868302153747"/>
                  <c:y val="0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2-6C97-40E8-94E1-D5ABB694FE47}"/>
                </c:ext>
              </c:extLst>
            </c:dLbl>
            <c:dLbl>
              <c:idx val="34"/>
              <c:layout>
                <c:manualLayout>
                  <c:x val="0.15398551323691226"/>
                  <c:y val="0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3-6C97-40E8-94E1-D5ABB694FE47}"/>
                </c:ext>
              </c:extLst>
            </c:dLbl>
            <c:dLbl>
              <c:idx val="35"/>
              <c:layout>
                <c:manualLayout>
                  <c:x val="0.15398551323691217"/>
                  <c:y val="0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4-6C97-40E8-94E1-D5ABB694FE47}"/>
                </c:ext>
              </c:extLst>
            </c:dLbl>
            <c:dLbl>
              <c:idx val="36"/>
              <c:layout>
                <c:manualLayout>
                  <c:x val="0.17638340607137201"/>
                  <c:y val="0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5-6C97-40E8-94E1-D5ABB694FE47}"/>
                </c:ext>
              </c:extLst>
            </c:dLbl>
            <c:dLbl>
              <c:idx val="37"/>
              <c:layout>
                <c:manualLayout>
                  <c:x val="0.18198287927998699"/>
                  <c:y val="0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6-6C97-40E8-94E1-D5ABB694FE47}"/>
                </c:ext>
              </c:extLst>
            </c:dLbl>
            <c:dLbl>
              <c:idx val="38"/>
              <c:layout>
                <c:manualLayout>
                  <c:x val="0.22397892834459943"/>
                  <c:y val="0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7-6C97-40E8-94E1-D5ABB694FE4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'Budget figure'!$K$3:$K$46</c:f>
              <c:strCache>
                <c:ptCount val="36"/>
                <c:pt idx="0">
                  <c:v> BREN </c:v>
                </c:pt>
                <c:pt idx="1">
                  <c:v>MREN</c:v>
                </c:pt>
                <c:pt idx="2">
                  <c:v> URAN </c:v>
                </c:pt>
                <c:pt idx="3">
                  <c:v> GRENA </c:v>
                </c:pt>
                <c:pt idx="4">
                  <c:v> RENAM </c:v>
                </c:pt>
                <c:pt idx="5">
                  <c:v> ASNET </c:v>
                </c:pt>
                <c:pt idx="6">
                  <c:v>MARNET</c:v>
                </c:pt>
                <c:pt idx="7">
                  <c:v> BASNET </c:v>
                </c:pt>
                <c:pt idx="8">
                  <c:v> ANA </c:v>
                </c:pt>
                <c:pt idx="9">
                  <c:v> CYNET </c:v>
                </c:pt>
                <c:pt idx="10">
                  <c:v> AzScienceNet </c:v>
                </c:pt>
                <c:pt idx="11">
                  <c:v> EENet </c:v>
                </c:pt>
                <c:pt idx="12">
                  <c:v> SANET </c:v>
                </c:pt>
                <c:pt idx="13">
                  <c:v> LITNET </c:v>
                </c:pt>
                <c:pt idx="14">
                  <c:v> AMRES </c:v>
                </c:pt>
                <c:pt idx="15">
                  <c:v> IUCC </c:v>
                </c:pt>
                <c:pt idx="16">
                  <c:v> RESTENA </c:v>
                </c:pt>
                <c:pt idx="17">
                  <c:v> ACOnet </c:v>
                </c:pt>
                <c:pt idx="18">
                  <c:v> GRNET S.A. </c:v>
                </c:pt>
                <c:pt idx="19">
                  <c:v> Funet </c:v>
                </c:pt>
                <c:pt idx="20">
                  <c:v> ARNES </c:v>
                </c:pt>
                <c:pt idx="21">
                  <c:v> DeIC </c:v>
                </c:pt>
                <c:pt idx="22">
                  <c:v> ULAKBIM </c:v>
                </c:pt>
                <c:pt idx="23">
                  <c:v> BELNET </c:v>
                </c:pt>
                <c:pt idx="24">
                  <c:v> CESNET </c:v>
                </c:pt>
                <c:pt idx="25">
                  <c:v> GARR </c:v>
                </c:pt>
                <c:pt idx="26">
                  <c:v> RedIRIS </c:v>
                </c:pt>
                <c:pt idx="27">
                  <c:v> FCCN </c:v>
                </c:pt>
                <c:pt idx="28">
                  <c:v> HEAnet </c:v>
                </c:pt>
                <c:pt idx="29">
                  <c:v>SUNET</c:v>
                </c:pt>
                <c:pt idx="30">
                  <c:v> SWITCH </c:v>
                </c:pt>
                <c:pt idx="31">
                  <c:v> KIFÜ </c:v>
                </c:pt>
                <c:pt idx="32">
                  <c:v> RENATER </c:v>
                </c:pt>
                <c:pt idx="33">
                  <c:v> DFN </c:v>
                </c:pt>
                <c:pt idx="34">
                  <c:v>Jisc</c:v>
                </c:pt>
                <c:pt idx="35">
                  <c:v> CARNet </c:v>
                </c:pt>
              </c:strCache>
            </c:strRef>
          </c:cat>
          <c:val>
            <c:numRef>
              <c:f>'Budget figure'!$M$3:$M$46</c:f>
              <c:numCache>
                <c:formatCode>\€#.00,,"M"</c:formatCode>
                <c:ptCount val="36"/>
                <c:pt idx="0">
                  <c:v>30000</c:v>
                </c:pt>
                <c:pt idx="1">
                  <c:v>75000</c:v>
                </c:pt>
                <c:pt idx="2">
                  <c:v>250000</c:v>
                </c:pt>
                <c:pt idx="3">
                  <c:v>400000</c:v>
                </c:pt>
                <c:pt idx="4">
                  <c:v>450000</c:v>
                </c:pt>
                <c:pt idx="5">
                  <c:v>500000</c:v>
                </c:pt>
                <c:pt idx="6">
                  <c:v>630000</c:v>
                </c:pt>
                <c:pt idx="7">
                  <c:v>632000</c:v>
                </c:pt>
                <c:pt idx="8">
                  <c:v>800000</c:v>
                </c:pt>
                <c:pt idx="9">
                  <c:v>970000</c:v>
                </c:pt>
                <c:pt idx="10">
                  <c:v>1200000</c:v>
                </c:pt>
                <c:pt idx="11">
                  <c:v>1290000</c:v>
                </c:pt>
                <c:pt idx="12">
                  <c:v>1980000</c:v>
                </c:pt>
                <c:pt idx="13">
                  <c:v>2650000</c:v>
                </c:pt>
                <c:pt idx="14">
                  <c:v>3100000</c:v>
                </c:pt>
                <c:pt idx="15">
                  <c:v>4280000</c:v>
                </c:pt>
                <c:pt idx="16">
                  <c:v>4540000</c:v>
                </c:pt>
                <c:pt idx="17">
                  <c:v>6400000</c:v>
                </c:pt>
                <c:pt idx="18">
                  <c:v>7400000</c:v>
                </c:pt>
                <c:pt idx="19">
                  <c:v>8300000.0000000009</c:v>
                </c:pt>
                <c:pt idx="20">
                  <c:v>9800000</c:v>
                </c:pt>
                <c:pt idx="21">
                  <c:v>9920000</c:v>
                </c:pt>
                <c:pt idx="22">
                  <c:v>17000000</c:v>
                </c:pt>
                <c:pt idx="23">
                  <c:v>17300000</c:v>
                </c:pt>
                <c:pt idx="24">
                  <c:v>19500000</c:v>
                </c:pt>
                <c:pt idx="25">
                  <c:v>22000000</c:v>
                </c:pt>
                <c:pt idx="26">
                  <c:v>23000000</c:v>
                </c:pt>
                <c:pt idx="27">
                  <c:v>24819741</c:v>
                </c:pt>
                <c:pt idx="28">
                  <c:v>25199000</c:v>
                </c:pt>
                <c:pt idx="29">
                  <c:v>28000000</c:v>
                </c:pt>
                <c:pt idx="30">
                  <c:v>30560000</c:v>
                </c:pt>
                <c:pt idx="31">
                  <c:v>34000000</c:v>
                </c:pt>
                <c:pt idx="32">
                  <c:v>39000000</c:v>
                </c:pt>
                <c:pt idx="33">
                  <c:v>51783000</c:v>
                </c:pt>
                <c:pt idx="34">
                  <c:v>69605000</c:v>
                </c:pt>
                <c:pt idx="35">
                  <c:v>86076000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0BC-4412-871D-01625A49FEF3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859624208"/>
        <c:axId val="1857616176"/>
      </c:barChart>
      <c:catAx>
        <c:axId val="1859624208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57616176"/>
        <c:crosses val="autoZero"/>
        <c:auto val="1"/>
        <c:lblAlgn val="ctr"/>
        <c:lblOffset val="100"/>
        <c:noMultiLvlLbl val="0"/>
      </c:catAx>
      <c:valAx>
        <c:axId val="1857616176"/>
        <c:scaling>
          <c:orientation val="minMax"/>
          <c:max val="85000000"/>
          <c:min val="-850000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\€#,,&quot; M&quot;;\ \€#,,&quot;M&quot;" sourceLinked="0"/>
        <c:majorTickMark val="none"/>
        <c:minorTickMark val="none"/>
        <c:tickLblPos val="low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59624208"/>
        <c:crosses val="autoZero"/>
        <c:crossBetween val="between"/>
        <c:majorUnit val="30000000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chemeClr val="tx1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1"/>
          <c:order val="1"/>
          <c:tx>
            <c:strRef>
              <c:f>'Budget figure'!$B$57</c:f>
              <c:strCache>
                <c:ptCount val="1"/>
                <c:pt idx="0">
                  <c:v>Yearly change in %</c:v>
                </c:pt>
              </c:strCache>
            </c:strRef>
          </c:tx>
          <c:spPr>
            <a:solidFill>
              <a:schemeClr val="accent6">
                <a:lumMod val="25000"/>
                <a:lumOff val="75000"/>
              </a:schemeClr>
            </a:solidFill>
            <a:ln>
              <a:noFill/>
            </a:ln>
            <a:effectLst/>
          </c:spPr>
          <c:invertIfNegative val="0"/>
          <c:dLbls>
            <c:spPr>
              <a:solidFill>
                <a:schemeClr val="bg1"/>
              </a:solidFill>
              <a:ln>
                <a:solidFill>
                  <a:schemeClr val="tx1"/>
                </a:solidFill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extLst>
                <c:ext xmlns:c15="http://schemas.microsoft.com/office/drawing/2012/chart" uri="{02D57815-91ED-43cb-92C2-25804820EDAC}">
                  <c15:fullRef>
                    <c15:sqref>'Budget figure'!$C$55:$H$55</c15:sqref>
                  </c15:fullRef>
                </c:ext>
              </c:extLst>
              <c:f>'Budget figure'!$D$55:$H$55</c:f>
              <c:numCache>
                <c:formatCode>General</c:formatCode>
                <c:ptCount val="5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'Budget figure'!$C$57:$H$57</c15:sqref>
                  </c15:fullRef>
                </c:ext>
              </c:extLst>
              <c:f>'Budget figure'!$D$57:$H$57</c:f>
              <c:numCache>
                <c:formatCode>0.0%</c:formatCode>
                <c:ptCount val="5"/>
                <c:pt idx="0">
                  <c:v>1.9233308560553924E-2</c:v>
                </c:pt>
                <c:pt idx="1">
                  <c:v>7.0476991605580797E-2</c:v>
                </c:pt>
                <c:pt idx="2">
                  <c:v>0.2006557960339066</c:v>
                </c:pt>
                <c:pt idx="3">
                  <c:v>0</c:v>
                </c:pt>
                <c:pt idx="4">
                  <c:v>2.1993538126193059E-2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056-4ECA-8CAF-52815180E363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axId val="1923389920"/>
        <c:axId val="1053361968"/>
      </c:barChart>
      <c:lineChart>
        <c:grouping val="stacked"/>
        <c:varyColors val="0"/>
        <c:ser>
          <c:idx val="0"/>
          <c:order val="0"/>
          <c:tx>
            <c:strRef>
              <c:f>'Budget figure'!$B$56</c:f>
              <c:strCache>
                <c:ptCount val="1"/>
                <c:pt idx="0">
                  <c:v>Total budget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extLst>
                <c:ext xmlns:c15="http://schemas.microsoft.com/office/drawing/2012/chart" uri="{02D57815-91ED-43cb-92C2-25804820EDAC}">
                  <c15:fullRef>
                    <c15:sqref>'Budget figure'!$C$55:$H$55</c15:sqref>
                  </c15:fullRef>
                </c:ext>
              </c:extLst>
              <c:f>'Budget figure'!$D$55:$H$55</c:f>
              <c:numCache>
                <c:formatCode>General</c:formatCode>
                <c:ptCount val="5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'Budget figure'!$C$56:$H$56</c15:sqref>
                  </c15:fullRef>
                </c:ext>
              </c:extLst>
              <c:f>'Budget figure'!$D$56:$H$56</c:f>
              <c:numCache>
                <c:formatCode>\€#.00,,"M"</c:formatCode>
                <c:ptCount val="5"/>
                <c:pt idx="0">
                  <c:v>320423836</c:v>
                </c:pt>
                <c:pt idx="1">
                  <c:v>343006344</c:v>
                </c:pt>
                <c:pt idx="2">
                  <c:v>411832555</c:v>
                </c:pt>
                <c:pt idx="3">
                  <c:v>411832555</c:v>
                </c:pt>
                <c:pt idx="4">
                  <c:v>420890210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056-4ECA-8CAF-52815180E363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1923375120"/>
        <c:axId val="1053359472"/>
      </c:lineChart>
      <c:catAx>
        <c:axId val="19233751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53359472"/>
        <c:crosses val="autoZero"/>
        <c:auto val="1"/>
        <c:lblAlgn val="ctr"/>
        <c:lblOffset val="100"/>
        <c:noMultiLvlLbl val="0"/>
      </c:catAx>
      <c:valAx>
        <c:axId val="1053359472"/>
        <c:scaling>
          <c:orientation val="minMax"/>
          <c:max val="500000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\€#,,&quot; M&quot;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23375120"/>
        <c:crosses val="autoZero"/>
        <c:crossBetween val="between"/>
        <c:majorUnit val="100000000"/>
      </c:valAx>
      <c:valAx>
        <c:axId val="1053361968"/>
        <c:scaling>
          <c:orientation val="minMax"/>
        </c:scaling>
        <c:delete val="0"/>
        <c:axPos val="r"/>
        <c:numFmt formatCode="0.0%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23389920"/>
        <c:crosses val="max"/>
        <c:crossBetween val="between"/>
      </c:valAx>
      <c:catAx>
        <c:axId val="192338992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053361968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'Budget individual changes'!$C$2</c:f>
              <c:strCache>
                <c:ptCount val="1"/>
                <c:pt idx="0">
                  <c:v>2016</c:v>
                </c:pt>
              </c:strCache>
            </c:strRef>
          </c:tx>
          <c:spPr>
            <a:solidFill>
              <a:schemeClr val="accent6">
                <a:lumMod val="25000"/>
                <a:lumOff val="75000"/>
              </a:schemeClr>
            </a:solidFill>
            <a:ln>
              <a:noFill/>
            </a:ln>
            <a:effectLst/>
          </c:spPr>
          <c:invertIfNegative val="0"/>
          <c:cat>
            <c:strRef>
              <c:f>'Budget individual changes'!$B$3:$B$44</c:f>
              <c:strCache>
                <c:ptCount val="36"/>
                <c:pt idx="0">
                  <c:v> ACOnet </c:v>
                </c:pt>
                <c:pt idx="1">
                  <c:v> AMRES </c:v>
                </c:pt>
                <c:pt idx="2">
                  <c:v> ANA </c:v>
                </c:pt>
                <c:pt idx="3">
                  <c:v> ARNES </c:v>
                </c:pt>
                <c:pt idx="4">
                  <c:v> ASNET </c:v>
                </c:pt>
                <c:pt idx="5">
                  <c:v> AzScienceNet </c:v>
                </c:pt>
                <c:pt idx="6">
                  <c:v> BASNET </c:v>
                </c:pt>
                <c:pt idx="7">
                  <c:v> BELNET </c:v>
                </c:pt>
                <c:pt idx="8">
                  <c:v> BREN </c:v>
                </c:pt>
                <c:pt idx="9">
                  <c:v> CARNet </c:v>
                </c:pt>
                <c:pt idx="10">
                  <c:v> CESNET </c:v>
                </c:pt>
                <c:pt idx="11">
                  <c:v> CYNET </c:v>
                </c:pt>
                <c:pt idx="12">
                  <c:v> DeIC </c:v>
                </c:pt>
                <c:pt idx="13">
                  <c:v> DFN </c:v>
                </c:pt>
                <c:pt idx="14">
                  <c:v> EENet </c:v>
                </c:pt>
                <c:pt idx="15">
                  <c:v> FCCN </c:v>
                </c:pt>
                <c:pt idx="16">
                  <c:v> Funet </c:v>
                </c:pt>
                <c:pt idx="17">
                  <c:v> GARR </c:v>
                </c:pt>
                <c:pt idx="18">
                  <c:v> GRENA </c:v>
                </c:pt>
                <c:pt idx="19">
                  <c:v> GRNET S.A. </c:v>
                </c:pt>
                <c:pt idx="20">
                  <c:v> HEAnet </c:v>
                </c:pt>
                <c:pt idx="21">
                  <c:v> IUCC </c:v>
                </c:pt>
                <c:pt idx="22">
                  <c:v>Jisc</c:v>
                </c:pt>
                <c:pt idx="23">
                  <c:v> KIFU (NIIF) </c:v>
                </c:pt>
                <c:pt idx="24">
                  <c:v>LAT</c:v>
                </c:pt>
                <c:pt idx="25">
                  <c:v> LITNET </c:v>
                </c:pt>
                <c:pt idx="26">
                  <c:v>MARNET</c:v>
                </c:pt>
                <c:pt idx="27">
                  <c:v>PIONIER</c:v>
                </c:pt>
                <c:pt idx="28">
                  <c:v> RedIRIS </c:v>
                </c:pt>
                <c:pt idx="29">
                  <c:v> RENAM </c:v>
                </c:pt>
                <c:pt idx="30">
                  <c:v> RENATER </c:v>
                </c:pt>
                <c:pt idx="31">
                  <c:v> RhNET </c:v>
                </c:pt>
                <c:pt idx="32">
                  <c:v> RoEduNet </c:v>
                </c:pt>
                <c:pt idx="33">
                  <c:v>SUNET</c:v>
                </c:pt>
                <c:pt idx="34">
                  <c:v> SWITCH </c:v>
                </c:pt>
                <c:pt idx="35">
                  <c:v> ULAKBIM </c:v>
                </c:pt>
              </c:strCache>
            </c:strRef>
          </c:cat>
          <c:val>
            <c:numRef>
              <c:f>'Budget individual changes'!$C$3:$C$44</c:f>
              <c:numCache>
                <c:formatCode>\€#.00,,"M"</c:formatCode>
                <c:ptCount val="36"/>
                <c:pt idx="0">
                  <c:v>5700000</c:v>
                </c:pt>
                <c:pt idx="1">
                  <c:v>1770000</c:v>
                </c:pt>
                <c:pt idx="3">
                  <c:v>5600000</c:v>
                </c:pt>
                <c:pt idx="4">
                  <c:v>0</c:v>
                </c:pt>
                <c:pt idx="5">
                  <c:v>0</c:v>
                </c:pt>
                <c:pt idx="6">
                  <c:v>418000</c:v>
                </c:pt>
                <c:pt idx="9">
                  <c:v>31964258</c:v>
                </c:pt>
                <c:pt idx="10">
                  <c:v>14696733</c:v>
                </c:pt>
                <c:pt idx="11">
                  <c:v>867309</c:v>
                </c:pt>
                <c:pt idx="13">
                  <c:v>49000000</c:v>
                </c:pt>
                <c:pt idx="14">
                  <c:v>2570000</c:v>
                </c:pt>
                <c:pt idx="15">
                  <c:v>8178376</c:v>
                </c:pt>
                <c:pt idx="16">
                  <c:v>7000000</c:v>
                </c:pt>
                <c:pt idx="17">
                  <c:v>23124000</c:v>
                </c:pt>
                <c:pt idx="18">
                  <c:v>250000</c:v>
                </c:pt>
                <c:pt idx="19">
                  <c:v>6500000</c:v>
                </c:pt>
                <c:pt idx="20">
                  <c:v>28500000</c:v>
                </c:pt>
                <c:pt idx="21">
                  <c:v>3410000</c:v>
                </c:pt>
                <c:pt idx="22">
                  <c:v>0</c:v>
                </c:pt>
                <c:pt idx="23">
                  <c:v>8000000</c:v>
                </c:pt>
                <c:pt idx="24">
                  <c:v>0</c:v>
                </c:pt>
                <c:pt idx="25">
                  <c:v>1650644</c:v>
                </c:pt>
                <c:pt idx="26">
                  <c:v>0</c:v>
                </c:pt>
                <c:pt idx="27">
                  <c:v>0</c:v>
                </c:pt>
                <c:pt idx="28">
                  <c:v>8000000</c:v>
                </c:pt>
                <c:pt idx="29">
                  <c:v>220000</c:v>
                </c:pt>
                <c:pt idx="30">
                  <c:v>28600000</c:v>
                </c:pt>
                <c:pt idx="32">
                  <c:v>2000000</c:v>
                </c:pt>
                <c:pt idx="33">
                  <c:v>0</c:v>
                </c:pt>
                <c:pt idx="34">
                  <c:v>13000000</c:v>
                </c:pt>
                <c:pt idx="35">
                  <c:v>22500000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E73-492D-B352-4898D22002C2}"/>
            </c:ext>
          </c:extLst>
        </c:ser>
        <c:ser>
          <c:idx val="1"/>
          <c:order val="1"/>
          <c:tx>
            <c:strRef>
              <c:f>'Budget individual changes'!$E$2</c:f>
              <c:strCache>
                <c:ptCount val="1"/>
                <c:pt idx="0">
                  <c:v>2017</c:v>
                </c:pt>
              </c:strCache>
            </c:strRef>
          </c:tx>
          <c:spPr>
            <a:solidFill>
              <a:schemeClr val="accent6">
                <a:lumMod val="50000"/>
                <a:lumOff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'Budget individual changes'!$B$3:$B$44</c:f>
              <c:strCache>
                <c:ptCount val="36"/>
                <c:pt idx="0">
                  <c:v> ACOnet </c:v>
                </c:pt>
                <c:pt idx="1">
                  <c:v> AMRES </c:v>
                </c:pt>
                <c:pt idx="2">
                  <c:v> ANA </c:v>
                </c:pt>
                <c:pt idx="3">
                  <c:v> ARNES </c:v>
                </c:pt>
                <c:pt idx="4">
                  <c:v> ASNET </c:v>
                </c:pt>
                <c:pt idx="5">
                  <c:v> AzScienceNet </c:v>
                </c:pt>
                <c:pt idx="6">
                  <c:v> BASNET </c:v>
                </c:pt>
                <c:pt idx="7">
                  <c:v> BELNET </c:v>
                </c:pt>
                <c:pt idx="8">
                  <c:v> BREN </c:v>
                </c:pt>
                <c:pt idx="9">
                  <c:v> CARNet </c:v>
                </c:pt>
                <c:pt idx="10">
                  <c:v> CESNET </c:v>
                </c:pt>
                <c:pt idx="11">
                  <c:v> CYNET </c:v>
                </c:pt>
                <c:pt idx="12">
                  <c:v> DeIC </c:v>
                </c:pt>
                <c:pt idx="13">
                  <c:v> DFN </c:v>
                </c:pt>
                <c:pt idx="14">
                  <c:v> EENet </c:v>
                </c:pt>
                <c:pt idx="15">
                  <c:v> FCCN </c:v>
                </c:pt>
                <c:pt idx="16">
                  <c:v> Funet </c:v>
                </c:pt>
                <c:pt idx="17">
                  <c:v> GARR </c:v>
                </c:pt>
                <c:pt idx="18">
                  <c:v> GRENA </c:v>
                </c:pt>
                <c:pt idx="19">
                  <c:v> GRNET S.A. </c:v>
                </c:pt>
                <c:pt idx="20">
                  <c:v> HEAnet </c:v>
                </c:pt>
                <c:pt idx="21">
                  <c:v> IUCC </c:v>
                </c:pt>
                <c:pt idx="22">
                  <c:v>Jisc</c:v>
                </c:pt>
                <c:pt idx="23">
                  <c:v> KIFU (NIIF) </c:v>
                </c:pt>
                <c:pt idx="24">
                  <c:v>LAT</c:v>
                </c:pt>
                <c:pt idx="25">
                  <c:v> LITNET </c:v>
                </c:pt>
                <c:pt idx="26">
                  <c:v>MARNET</c:v>
                </c:pt>
                <c:pt idx="27">
                  <c:v>PIONIER</c:v>
                </c:pt>
                <c:pt idx="28">
                  <c:v> RedIRIS </c:v>
                </c:pt>
                <c:pt idx="29">
                  <c:v> RENAM </c:v>
                </c:pt>
                <c:pt idx="30">
                  <c:v> RENATER </c:v>
                </c:pt>
                <c:pt idx="31">
                  <c:v> RhNET </c:v>
                </c:pt>
                <c:pt idx="32">
                  <c:v> RoEduNet </c:v>
                </c:pt>
                <c:pt idx="33">
                  <c:v>SUNET</c:v>
                </c:pt>
                <c:pt idx="34">
                  <c:v> SWITCH </c:v>
                </c:pt>
                <c:pt idx="35">
                  <c:v> ULAKBIM </c:v>
                </c:pt>
              </c:strCache>
            </c:strRef>
          </c:cat>
          <c:val>
            <c:numRef>
              <c:f>'Budget individual changes'!$E$3:$E$44</c:f>
              <c:numCache>
                <c:formatCode>\€#.00,,"M"</c:formatCode>
                <c:ptCount val="36"/>
                <c:pt idx="0">
                  <c:v>5700000</c:v>
                </c:pt>
                <c:pt idx="1">
                  <c:v>1770000</c:v>
                </c:pt>
                <c:pt idx="3">
                  <c:v>6000000</c:v>
                </c:pt>
                <c:pt idx="4">
                  <c:v>150000</c:v>
                </c:pt>
                <c:pt idx="5">
                  <c:v>0</c:v>
                </c:pt>
                <c:pt idx="6">
                  <c:v>820000</c:v>
                </c:pt>
                <c:pt idx="9">
                  <c:v>34731346</c:v>
                </c:pt>
                <c:pt idx="10">
                  <c:v>14696733</c:v>
                </c:pt>
                <c:pt idx="11">
                  <c:v>772257</c:v>
                </c:pt>
                <c:pt idx="13">
                  <c:v>45000000</c:v>
                </c:pt>
                <c:pt idx="14">
                  <c:v>2340000</c:v>
                </c:pt>
                <c:pt idx="15">
                  <c:v>8074772</c:v>
                </c:pt>
                <c:pt idx="16">
                  <c:v>7500000</c:v>
                </c:pt>
                <c:pt idx="17">
                  <c:v>21968000</c:v>
                </c:pt>
                <c:pt idx="18">
                  <c:v>300000</c:v>
                </c:pt>
                <c:pt idx="19">
                  <c:v>6500000</c:v>
                </c:pt>
                <c:pt idx="20">
                  <c:v>29600000</c:v>
                </c:pt>
                <c:pt idx="21">
                  <c:v>3900000</c:v>
                </c:pt>
                <c:pt idx="22">
                  <c:v>0</c:v>
                </c:pt>
                <c:pt idx="23">
                  <c:v>12000000</c:v>
                </c:pt>
                <c:pt idx="24">
                  <c:v>0</c:v>
                </c:pt>
                <c:pt idx="25">
                  <c:v>2062728</c:v>
                </c:pt>
                <c:pt idx="26">
                  <c:v>0</c:v>
                </c:pt>
                <c:pt idx="27">
                  <c:v>0</c:v>
                </c:pt>
                <c:pt idx="28">
                  <c:v>8000000</c:v>
                </c:pt>
                <c:pt idx="29">
                  <c:v>380000</c:v>
                </c:pt>
                <c:pt idx="30">
                  <c:v>29100000</c:v>
                </c:pt>
                <c:pt idx="32">
                  <c:v>2000000</c:v>
                </c:pt>
                <c:pt idx="33">
                  <c:v>0</c:v>
                </c:pt>
                <c:pt idx="34">
                  <c:v>14200000</c:v>
                </c:pt>
                <c:pt idx="35">
                  <c:v>18500000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E73-492D-B352-4898D22002C2}"/>
            </c:ext>
          </c:extLst>
        </c:ser>
        <c:ser>
          <c:idx val="2"/>
          <c:order val="2"/>
          <c:tx>
            <c:strRef>
              <c:f>'Budget individual changes'!$G$2</c:f>
              <c:strCache>
                <c:ptCount val="1"/>
                <c:pt idx="0">
                  <c:v>2018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'Budget individual changes'!$B$3:$B$44</c:f>
              <c:strCache>
                <c:ptCount val="36"/>
                <c:pt idx="0">
                  <c:v> ACOnet </c:v>
                </c:pt>
                <c:pt idx="1">
                  <c:v> AMRES </c:v>
                </c:pt>
                <c:pt idx="2">
                  <c:v> ANA </c:v>
                </c:pt>
                <c:pt idx="3">
                  <c:v> ARNES </c:v>
                </c:pt>
                <c:pt idx="4">
                  <c:v> ASNET </c:v>
                </c:pt>
                <c:pt idx="5">
                  <c:v> AzScienceNet </c:v>
                </c:pt>
                <c:pt idx="6">
                  <c:v> BASNET </c:v>
                </c:pt>
                <c:pt idx="7">
                  <c:v> BELNET </c:v>
                </c:pt>
                <c:pt idx="8">
                  <c:v> BREN </c:v>
                </c:pt>
                <c:pt idx="9">
                  <c:v> CARNet </c:v>
                </c:pt>
                <c:pt idx="10">
                  <c:v> CESNET </c:v>
                </c:pt>
                <c:pt idx="11">
                  <c:v> CYNET </c:v>
                </c:pt>
                <c:pt idx="12">
                  <c:v> DeIC </c:v>
                </c:pt>
                <c:pt idx="13">
                  <c:v> DFN </c:v>
                </c:pt>
                <c:pt idx="14">
                  <c:v> EENet </c:v>
                </c:pt>
                <c:pt idx="15">
                  <c:v> FCCN </c:v>
                </c:pt>
                <c:pt idx="16">
                  <c:v> Funet </c:v>
                </c:pt>
                <c:pt idx="17">
                  <c:v> GARR </c:v>
                </c:pt>
                <c:pt idx="18">
                  <c:v> GRENA </c:v>
                </c:pt>
                <c:pt idx="19">
                  <c:v> GRNET S.A. </c:v>
                </c:pt>
                <c:pt idx="20">
                  <c:v> HEAnet </c:v>
                </c:pt>
                <c:pt idx="21">
                  <c:v> IUCC </c:v>
                </c:pt>
                <c:pt idx="22">
                  <c:v>Jisc</c:v>
                </c:pt>
                <c:pt idx="23">
                  <c:v> KIFU (NIIF) </c:v>
                </c:pt>
                <c:pt idx="24">
                  <c:v>LAT</c:v>
                </c:pt>
                <c:pt idx="25">
                  <c:v> LITNET </c:v>
                </c:pt>
                <c:pt idx="26">
                  <c:v>MARNET</c:v>
                </c:pt>
                <c:pt idx="27">
                  <c:v>PIONIER</c:v>
                </c:pt>
                <c:pt idx="28">
                  <c:v> RedIRIS </c:v>
                </c:pt>
                <c:pt idx="29">
                  <c:v> RENAM </c:v>
                </c:pt>
                <c:pt idx="30">
                  <c:v> RENATER </c:v>
                </c:pt>
                <c:pt idx="31">
                  <c:v> RhNET </c:v>
                </c:pt>
                <c:pt idx="32">
                  <c:v> RoEduNet </c:v>
                </c:pt>
                <c:pt idx="33">
                  <c:v>SUNET</c:v>
                </c:pt>
                <c:pt idx="34">
                  <c:v> SWITCH </c:v>
                </c:pt>
                <c:pt idx="35">
                  <c:v> ULAKBIM </c:v>
                </c:pt>
              </c:strCache>
            </c:strRef>
          </c:cat>
          <c:val>
            <c:numRef>
              <c:f>'Budget individual changes'!$G$3:$G$44</c:f>
              <c:numCache>
                <c:formatCode>\€#.00,,"M"</c:formatCode>
                <c:ptCount val="36"/>
                <c:pt idx="0">
                  <c:v>6100000</c:v>
                </c:pt>
                <c:pt idx="1">
                  <c:v>2025000</c:v>
                </c:pt>
                <c:pt idx="2">
                  <c:v>800000</c:v>
                </c:pt>
                <c:pt idx="3">
                  <c:v>7500000</c:v>
                </c:pt>
                <c:pt idx="4">
                  <c:v>250000</c:v>
                </c:pt>
                <c:pt idx="5">
                  <c:v>2000000</c:v>
                </c:pt>
                <c:pt idx="6">
                  <c:v>720000</c:v>
                </c:pt>
                <c:pt idx="7">
                  <c:v>15522524.59</c:v>
                </c:pt>
                <c:pt idx="9">
                  <c:v>20104258</c:v>
                </c:pt>
                <c:pt idx="10">
                  <c:v>17875000</c:v>
                </c:pt>
                <c:pt idx="11">
                  <c:v>3596000</c:v>
                </c:pt>
                <c:pt idx="12">
                  <c:v>7407095</c:v>
                </c:pt>
                <c:pt idx="13">
                  <c:v>42000000</c:v>
                </c:pt>
                <c:pt idx="14">
                  <c:v>2340000</c:v>
                </c:pt>
                <c:pt idx="15">
                  <c:v>14247786</c:v>
                </c:pt>
                <c:pt idx="16">
                  <c:v>7500000</c:v>
                </c:pt>
                <c:pt idx="17">
                  <c:v>22147100</c:v>
                </c:pt>
                <c:pt idx="18">
                  <c:v>300000</c:v>
                </c:pt>
                <c:pt idx="19">
                  <c:v>6900000</c:v>
                </c:pt>
                <c:pt idx="20">
                  <c:v>25056000</c:v>
                </c:pt>
                <c:pt idx="21">
                  <c:v>3720000</c:v>
                </c:pt>
                <c:pt idx="23">
                  <c:v>12000000</c:v>
                </c:pt>
                <c:pt idx="24">
                  <c:v>1035000</c:v>
                </c:pt>
                <c:pt idx="25">
                  <c:v>2275200</c:v>
                </c:pt>
                <c:pt idx="26">
                  <c:v>330000</c:v>
                </c:pt>
                <c:pt idx="28">
                  <c:v>8000000</c:v>
                </c:pt>
                <c:pt idx="29">
                  <c:v>340000</c:v>
                </c:pt>
                <c:pt idx="30">
                  <c:v>33900000</c:v>
                </c:pt>
                <c:pt idx="32">
                  <c:v>2000000</c:v>
                </c:pt>
                <c:pt idx="33">
                  <c:v>19000000</c:v>
                </c:pt>
                <c:pt idx="34">
                  <c:v>14000000</c:v>
                </c:pt>
                <c:pt idx="35">
                  <c:v>21000000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E73-492D-B352-4898D22002C2}"/>
            </c:ext>
          </c:extLst>
        </c:ser>
        <c:ser>
          <c:idx val="3"/>
          <c:order val="3"/>
          <c:tx>
            <c:strRef>
              <c:f>'Budget individual changes'!$I$2</c:f>
              <c:strCache>
                <c:ptCount val="1"/>
                <c:pt idx="0">
                  <c:v>2019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'Budget individual changes'!$B$3:$B$44</c:f>
              <c:strCache>
                <c:ptCount val="36"/>
                <c:pt idx="0">
                  <c:v> ACOnet </c:v>
                </c:pt>
                <c:pt idx="1">
                  <c:v> AMRES </c:v>
                </c:pt>
                <c:pt idx="2">
                  <c:v> ANA </c:v>
                </c:pt>
                <c:pt idx="3">
                  <c:v> ARNES </c:v>
                </c:pt>
                <c:pt idx="4">
                  <c:v> ASNET </c:v>
                </c:pt>
                <c:pt idx="5">
                  <c:v> AzScienceNet </c:v>
                </c:pt>
                <c:pt idx="6">
                  <c:v> BASNET </c:v>
                </c:pt>
                <c:pt idx="7">
                  <c:v> BELNET </c:v>
                </c:pt>
                <c:pt idx="8">
                  <c:v> BREN </c:v>
                </c:pt>
                <c:pt idx="9">
                  <c:v> CARNet </c:v>
                </c:pt>
                <c:pt idx="10">
                  <c:v> CESNET </c:v>
                </c:pt>
                <c:pt idx="11">
                  <c:v> CYNET </c:v>
                </c:pt>
                <c:pt idx="12">
                  <c:v> DeIC </c:v>
                </c:pt>
                <c:pt idx="13">
                  <c:v> DFN </c:v>
                </c:pt>
                <c:pt idx="14">
                  <c:v> EENet </c:v>
                </c:pt>
                <c:pt idx="15">
                  <c:v> FCCN </c:v>
                </c:pt>
                <c:pt idx="16">
                  <c:v> Funet </c:v>
                </c:pt>
                <c:pt idx="17">
                  <c:v> GARR </c:v>
                </c:pt>
                <c:pt idx="18">
                  <c:v> GRENA </c:v>
                </c:pt>
                <c:pt idx="19">
                  <c:v> GRNET S.A. </c:v>
                </c:pt>
                <c:pt idx="20">
                  <c:v> HEAnet </c:v>
                </c:pt>
                <c:pt idx="21">
                  <c:v> IUCC </c:v>
                </c:pt>
                <c:pt idx="22">
                  <c:v>Jisc</c:v>
                </c:pt>
                <c:pt idx="23">
                  <c:v> KIFU (NIIF) </c:v>
                </c:pt>
                <c:pt idx="24">
                  <c:v>LAT</c:v>
                </c:pt>
                <c:pt idx="25">
                  <c:v> LITNET </c:v>
                </c:pt>
                <c:pt idx="26">
                  <c:v>MARNET</c:v>
                </c:pt>
                <c:pt idx="27">
                  <c:v>PIONIER</c:v>
                </c:pt>
                <c:pt idx="28">
                  <c:v> RedIRIS </c:v>
                </c:pt>
                <c:pt idx="29">
                  <c:v> RENAM </c:v>
                </c:pt>
                <c:pt idx="30">
                  <c:v> RENATER </c:v>
                </c:pt>
                <c:pt idx="31">
                  <c:v> RhNET </c:v>
                </c:pt>
                <c:pt idx="32">
                  <c:v> RoEduNet </c:v>
                </c:pt>
                <c:pt idx="33">
                  <c:v>SUNET</c:v>
                </c:pt>
                <c:pt idx="34">
                  <c:v> SWITCH </c:v>
                </c:pt>
                <c:pt idx="35">
                  <c:v> ULAKBIM </c:v>
                </c:pt>
              </c:strCache>
            </c:strRef>
          </c:cat>
          <c:val>
            <c:numRef>
              <c:f>'Budget individual changes'!$I$3:$I$44</c:f>
              <c:numCache>
                <c:formatCode>\€#.00,,"M"</c:formatCode>
                <c:ptCount val="36"/>
                <c:pt idx="0">
                  <c:v>6100000</c:v>
                </c:pt>
                <c:pt idx="1">
                  <c:v>2470000</c:v>
                </c:pt>
                <c:pt idx="2">
                  <c:v>800000</c:v>
                </c:pt>
                <c:pt idx="3">
                  <c:v>8000000</c:v>
                </c:pt>
                <c:pt idx="4">
                  <c:v>480000</c:v>
                </c:pt>
                <c:pt idx="5">
                  <c:v>1200000</c:v>
                </c:pt>
                <c:pt idx="6">
                  <c:v>924000</c:v>
                </c:pt>
                <c:pt idx="7">
                  <c:v>14480351.060000001</c:v>
                </c:pt>
                <c:pt idx="9">
                  <c:v>36446437</c:v>
                </c:pt>
                <c:pt idx="10">
                  <c:v>18974000</c:v>
                </c:pt>
                <c:pt idx="11">
                  <c:v>920000</c:v>
                </c:pt>
                <c:pt idx="12">
                  <c:v>7095046</c:v>
                </c:pt>
                <c:pt idx="13">
                  <c:v>42343000</c:v>
                </c:pt>
                <c:pt idx="14">
                  <c:v>4772994</c:v>
                </c:pt>
                <c:pt idx="15">
                  <c:v>16249031</c:v>
                </c:pt>
                <c:pt idx="16">
                  <c:v>7900000</c:v>
                </c:pt>
                <c:pt idx="17">
                  <c:v>22329700</c:v>
                </c:pt>
                <c:pt idx="18">
                  <c:v>400000</c:v>
                </c:pt>
                <c:pt idx="19">
                  <c:v>6900000</c:v>
                </c:pt>
                <c:pt idx="20">
                  <c:v>25591193</c:v>
                </c:pt>
                <c:pt idx="21">
                  <c:v>3480000</c:v>
                </c:pt>
                <c:pt idx="22">
                  <c:v>65230600</c:v>
                </c:pt>
                <c:pt idx="23">
                  <c:v>48000000</c:v>
                </c:pt>
                <c:pt idx="24">
                  <c:v>1241000</c:v>
                </c:pt>
                <c:pt idx="25">
                  <c:v>2275200</c:v>
                </c:pt>
                <c:pt idx="26">
                  <c:v>955000</c:v>
                </c:pt>
                <c:pt idx="28">
                  <c:v>8000000</c:v>
                </c:pt>
                <c:pt idx="29">
                  <c:v>380000</c:v>
                </c:pt>
                <c:pt idx="30">
                  <c:v>32200000</c:v>
                </c:pt>
                <c:pt idx="31">
                  <c:v>0</c:v>
                </c:pt>
                <c:pt idx="32">
                  <c:v>2000000</c:v>
                </c:pt>
                <c:pt idx="33">
                  <c:v>24000000</c:v>
                </c:pt>
                <c:pt idx="34">
                  <c:v>13457000</c:v>
                </c:pt>
                <c:pt idx="35">
                  <c:v>17000000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E73-492D-B352-4898D22002C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-20"/>
        <c:axId val="849357632"/>
        <c:axId val="847033216"/>
      </c:barChart>
      <c:catAx>
        <c:axId val="84935763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47033216"/>
        <c:crosses val="autoZero"/>
        <c:auto val="1"/>
        <c:lblAlgn val="ctr"/>
        <c:lblOffset val="100"/>
        <c:noMultiLvlLbl val="0"/>
      </c:catAx>
      <c:valAx>
        <c:axId val="8470332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400">
                    <a:solidFill>
                      <a:sysClr val="windowText" lastClr="000000"/>
                    </a:solidFill>
                  </a:rPr>
                  <a:t>NREN budget (in million €)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\€#.00,,&quot;M&quot;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4935763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chemeClr val="tx1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9024846894138236"/>
          <c:y val="2.2204290256168012E-2"/>
          <c:w val="0.7273974190726159"/>
          <c:h val="0.89909286833170965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'Budget individual changes'!$M$2</c:f>
              <c:strCache>
                <c:ptCount val="1"/>
                <c:pt idx="0">
                  <c:v>2020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'Budget individual changes'!$L$3:$L$44</c:f>
              <c:strCache>
                <c:ptCount val="36"/>
                <c:pt idx="0">
                  <c:v> ACOnet </c:v>
                </c:pt>
                <c:pt idx="1">
                  <c:v> AMRES </c:v>
                </c:pt>
                <c:pt idx="2">
                  <c:v> ANA </c:v>
                </c:pt>
                <c:pt idx="3">
                  <c:v> ARNES </c:v>
                </c:pt>
                <c:pt idx="4">
                  <c:v> ASNET </c:v>
                </c:pt>
                <c:pt idx="5">
                  <c:v> AzScienceNet </c:v>
                </c:pt>
                <c:pt idx="6">
                  <c:v> BASNET </c:v>
                </c:pt>
                <c:pt idx="7">
                  <c:v> BELNET </c:v>
                </c:pt>
                <c:pt idx="8">
                  <c:v> BREN </c:v>
                </c:pt>
                <c:pt idx="9">
                  <c:v> CARNet </c:v>
                </c:pt>
                <c:pt idx="10">
                  <c:v> CESNET </c:v>
                </c:pt>
                <c:pt idx="11">
                  <c:v> CYNET </c:v>
                </c:pt>
                <c:pt idx="12">
                  <c:v> DeIC </c:v>
                </c:pt>
                <c:pt idx="13">
                  <c:v> DFN </c:v>
                </c:pt>
                <c:pt idx="14">
                  <c:v> EENet </c:v>
                </c:pt>
                <c:pt idx="15">
                  <c:v> FCCN </c:v>
                </c:pt>
                <c:pt idx="16">
                  <c:v> Funet </c:v>
                </c:pt>
                <c:pt idx="17">
                  <c:v> GARR </c:v>
                </c:pt>
                <c:pt idx="18">
                  <c:v> GRENA </c:v>
                </c:pt>
                <c:pt idx="19">
                  <c:v> GRNET S.A. </c:v>
                </c:pt>
                <c:pt idx="20">
                  <c:v> HEAnet </c:v>
                </c:pt>
                <c:pt idx="21">
                  <c:v> IUCC </c:v>
                </c:pt>
                <c:pt idx="22">
                  <c:v>Jisc</c:v>
                </c:pt>
                <c:pt idx="23">
                  <c:v> KIFÜ </c:v>
                </c:pt>
                <c:pt idx="24">
                  <c:v>LAT</c:v>
                </c:pt>
                <c:pt idx="25">
                  <c:v> LITNET </c:v>
                </c:pt>
                <c:pt idx="26">
                  <c:v>MARNET</c:v>
                </c:pt>
                <c:pt idx="27">
                  <c:v>PIONIER</c:v>
                </c:pt>
                <c:pt idx="28">
                  <c:v> RedIRIS </c:v>
                </c:pt>
                <c:pt idx="29">
                  <c:v> RENAM </c:v>
                </c:pt>
                <c:pt idx="30">
                  <c:v> RENATER </c:v>
                </c:pt>
                <c:pt idx="31">
                  <c:v> RhNET </c:v>
                </c:pt>
                <c:pt idx="32">
                  <c:v> RoEduNet </c:v>
                </c:pt>
                <c:pt idx="33">
                  <c:v>SUNET</c:v>
                </c:pt>
                <c:pt idx="34">
                  <c:v> SWITCH </c:v>
                </c:pt>
                <c:pt idx="35">
                  <c:v> ULAKBIM </c:v>
                </c:pt>
              </c:strCache>
            </c:strRef>
          </c:cat>
          <c:val>
            <c:numRef>
              <c:f>'Budget individual changes'!$M$3:$M$44</c:f>
              <c:numCache>
                <c:formatCode>\€#.00,,"M"</c:formatCode>
                <c:ptCount val="36"/>
                <c:pt idx="0">
                  <c:v>-6100000</c:v>
                </c:pt>
                <c:pt idx="1">
                  <c:v>-2470000</c:v>
                </c:pt>
                <c:pt idx="2">
                  <c:v>-800000</c:v>
                </c:pt>
                <c:pt idx="3">
                  <c:v>-8000000</c:v>
                </c:pt>
                <c:pt idx="4">
                  <c:v>-480000</c:v>
                </c:pt>
                <c:pt idx="5">
                  <c:v>-1200000</c:v>
                </c:pt>
                <c:pt idx="6">
                  <c:v>-924000</c:v>
                </c:pt>
                <c:pt idx="7">
                  <c:v>-14480351.060000001</c:v>
                </c:pt>
                <c:pt idx="8">
                  <c:v>0</c:v>
                </c:pt>
                <c:pt idx="9">
                  <c:v>-36446437</c:v>
                </c:pt>
                <c:pt idx="10">
                  <c:v>-18974000</c:v>
                </c:pt>
                <c:pt idx="11">
                  <c:v>-920000</c:v>
                </c:pt>
                <c:pt idx="12">
                  <c:v>-7095046</c:v>
                </c:pt>
                <c:pt idx="13">
                  <c:v>-42343000</c:v>
                </c:pt>
                <c:pt idx="14">
                  <c:v>-4772994</c:v>
                </c:pt>
                <c:pt idx="15">
                  <c:v>-16249031</c:v>
                </c:pt>
                <c:pt idx="16">
                  <c:v>-7900000</c:v>
                </c:pt>
                <c:pt idx="17">
                  <c:v>-22329700</c:v>
                </c:pt>
                <c:pt idx="18">
                  <c:v>-400000</c:v>
                </c:pt>
                <c:pt idx="19">
                  <c:v>-6900000</c:v>
                </c:pt>
                <c:pt idx="20">
                  <c:v>-25591193</c:v>
                </c:pt>
                <c:pt idx="21">
                  <c:v>-3480000</c:v>
                </c:pt>
                <c:pt idx="22">
                  <c:v>-65230600</c:v>
                </c:pt>
                <c:pt idx="23">
                  <c:v>-48000000</c:v>
                </c:pt>
                <c:pt idx="24">
                  <c:v>-1241000</c:v>
                </c:pt>
                <c:pt idx="25">
                  <c:v>-2275200</c:v>
                </c:pt>
                <c:pt idx="26">
                  <c:v>-955000</c:v>
                </c:pt>
                <c:pt idx="27">
                  <c:v>0</c:v>
                </c:pt>
                <c:pt idx="28">
                  <c:v>-8000000</c:v>
                </c:pt>
                <c:pt idx="29">
                  <c:v>-380000</c:v>
                </c:pt>
                <c:pt idx="30">
                  <c:v>-32200000</c:v>
                </c:pt>
                <c:pt idx="32">
                  <c:v>0</c:v>
                </c:pt>
                <c:pt idx="33">
                  <c:v>-24000000</c:v>
                </c:pt>
                <c:pt idx="34">
                  <c:v>-13457000</c:v>
                </c:pt>
                <c:pt idx="35">
                  <c:v>-17000000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E5F-496F-921C-83A19E08A2F2}"/>
            </c:ext>
          </c:extLst>
        </c:ser>
        <c:ser>
          <c:idx val="1"/>
          <c:order val="1"/>
          <c:tx>
            <c:strRef>
              <c:f>'Budget individual changes'!$N$2</c:f>
              <c:strCache>
                <c:ptCount val="1"/>
                <c:pt idx="0">
                  <c:v>2021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'Budget individual changes'!$L$3:$L$44</c:f>
              <c:strCache>
                <c:ptCount val="36"/>
                <c:pt idx="0">
                  <c:v> ACOnet </c:v>
                </c:pt>
                <c:pt idx="1">
                  <c:v> AMRES </c:v>
                </c:pt>
                <c:pt idx="2">
                  <c:v> ANA </c:v>
                </c:pt>
                <c:pt idx="3">
                  <c:v> ARNES </c:v>
                </c:pt>
                <c:pt idx="4">
                  <c:v> ASNET </c:v>
                </c:pt>
                <c:pt idx="5">
                  <c:v> AzScienceNet </c:v>
                </c:pt>
                <c:pt idx="6">
                  <c:v> BASNET </c:v>
                </c:pt>
                <c:pt idx="7">
                  <c:v> BELNET </c:v>
                </c:pt>
                <c:pt idx="8">
                  <c:v> BREN </c:v>
                </c:pt>
                <c:pt idx="9">
                  <c:v> CARNet </c:v>
                </c:pt>
                <c:pt idx="10">
                  <c:v> CESNET </c:v>
                </c:pt>
                <c:pt idx="11">
                  <c:v> CYNET </c:v>
                </c:pt>
                <c:pt idx="12">
                  <c:v> DeIC </c:v>
                </c:pt>
                <c:pt idx="13">
                  <c:v> DFN </c:v>
                </c:pt>
                <c:pt idx="14">
                  <c:v> EENet </c:v>
                </c:pt>
                <c:pt idx="15">
                  <c:v> FCCN </c:v>
                </c:pt>
                <c:pt idx="16">
                  <c:v> Funet </c:v>
                </c:pt>
                <c:pt idx="17">
                  <c:v> GARR </c:v>
                </c:pt>
                <c:pt idx="18">
                  <c:v> GRENA </c:v>
                </c:pt>
                <c:pt idx="19">
                  <c:v> GRNET S.A. </c:v>
                </c:pt>
                <c:pt idx="20">
                  <c:v> HEAnet </c:v>
                </c:pt>
                <c:pt idx="21">
                  <c:v> IUCC </c:v>
                </c:pt>
                <c:pt idx="22">
                  <c:v>Jisc</c:v>
                </c:pt>
                <c:pt idx="23">
                  <c:v> KIFÜ </c:v>
                </c:pt>
                <c:pt idx="24">
                  <c:v>LAT</c:v>
                </c:pt>
                <c:pt idx="25">
                  <c:v> LITNET </c:v>
                </c:pt>
                <c:pt idx="26">
                  <c:v>MARNET</c:v>
                </c:pt>
                <c:pt idx="27">
                  <c:v>PIONIER</c:v>
                </c:pt>
                <c:pt idx="28">
                  <c:v> RedIRIS </c:v>
                </c:pt>
                <c:pt idx="29">
                  <c:v> RENAM </c:v>
                </c:pt>
                <c:pt idx="30">
                  <c:v> RENATER </c:v>
                </c:pt>
                <c:pt idx="31">
                  <c:v> RhNET </c:v>
                </c:pt>
                <c:pt idx="32">
                  <c:v> RoEduNet </c:v>
                </c:pt>
                <c:pt idx="33">
                  <c:v>SUNET</c:v>
                </c:pt>
                <c:pt idx="34">
                  <c:v> SWITCH </c:v>
                </c:pt>
                <c:pt idx="35">
                  <c:v> ULAKBIM </c:v>
                </c:pt>
              </c:strCache>
            </c:strRef>
          </c:cat>
          <c:val>
            <c:numRef>
              <c:f>'Budget individual changes'!$N$3:$N$44</c:f>
              <c:numCache>
                <c:formatCode>\€#.00,,"M"</c:formatCode>
                <c:ptCount val="36"/>
                <c:pt idx="0">
                  <c:v>6400000</c:v>
                </c:pt>
                <c:pt idx="1">
                  <c:v>3100000</c:v>
                </c:pt>
                <c:pt idx="2">
                  <c:v>800000</c:v>
                </c:pt>
                <c:pt idx="3">
                  <c:v>9800000</c:v>
                </c:pt>
                <c:pt idx="4">
                  <c:v>500000</c:v>
                </c:pt>
                <c:pt idx="5">
                  <c:v>1200000</c:v>
                </c:pt>
                <c:pt idx="6">
                  <c:v>632000</c:v>
                </c:pt>
                <c:pt idx="7">
                  <c:v>17300000</c:v>
                </c:pt>
                <c:pt idx="8">
                  <c:v>30000</c:v>
                </c:pt>
                <c:pt idx="9">
                  <c:v>86076000</c:v>
                </c:pt>
                <c:pt idx="10">
                  <c:v>19500000</c:v>
                </c:pt>
                <c:pt idx="11">
                  <c:v>970000</c:v>
                </c:pt>
                <c:pt idx="12">
                  <c:v>9920000</c:v>
                </c:pt>
                <c:pt idx="13">
                  <c:v>51783000</c:v>
                </c:pt>
                <c:pt idx="14">
                  <c:v>1290000</c:v>
                </c:pt>
                <c:pt idx="15">
                  <c:v>24819741</c:v>
                </c:pt>
                <c:pt idx="16">
                  <c:v>8300000.0000000009</c:v>
                </c:pt>
                <c:pt idx="17">
                  <c:v>22000000</c:v>
                </c:pt>
                <c:pt idx="18">
                  <c:v>400000</c:v>
                </c:pt>
                <c:pt idx="19">
                  <c:v>7400000</c:v>
                </c:pt>
                <c:pt idx="20">
                  <c:v>25199000</c:v>
                </c:pt>
                <c:pt idx="21">
                  <c:v>4280000</c:v>
                </c:pt>
                <c:pt idx="22">
                  <c:v>69605000</c:v>
                </c:pt>
                <c:pt idx="23">
                  <c:v>34000000</c:v>
                </c:pt>
                <c:pt idx="24">
                  <c:v>2650000</c:v>
                </c:pt>
                <c:pt idx="25">
                  <c:v>630000</c:v>
                </c:pt>
                <c:pt idx="26">
                  <c:v>75000</c:v>
                </c:pt>
                <c:pt idx="27">
                  <c:v>23000000</c:v>
                </c:pt>
                <c:pt idx="28">
                  <c:v>450000</c:v>
                </c:pt>
                <c:pt idx="29">
                  <c:v>39000000</c:v>
                </c:pt>
                <c:pt idx="30">
                  <c:v>4540000</c:v>
                </c:pt>
                <c:pt idx="31">
                  <c:v>0</c:v>
                </c:pt>
                <c:pt idx="32">
                  <c:v>1980000</c:v>
                </c:pt>
                <c:pt idx="33">
                  <c:v>28000000</c:v>
                </c:pt>
                <c:pt idx="34">
                  <c:v>30560000</c:v>
                </c:pt>
                <c:pt idx="35">
                  <c:v>17000000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E5F-496F-921C-83A19E08A2F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59624208"/>
        <c:axId val="1857616176"/>
      </c:barChart>
      <c:catAx>
        <c:axId val="1859624208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57616176"/>
        <c:crosses val="autoZero"/>
        <c:auto val="1"/>
        <c:lblAlgn val="ctr"/>
        <c:lblOffset val="100"/>
        <c:noMultiLvlLbl val="0"/>
      </c:catAx>
      <c:valAx>
        <c:axId val="1857616176"/>
        <c:scaling>
          <c:orientation val="minMax"/>
          <c:max val="700000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\€#,,&quot; M&quot;;\ \€#,,&quot; M&quot;" sourceLinked="0"/>
        <c:majorTickMark val="none"/>
        <c:minorTickMark val="none"/>
        <c:tickLblPos val="low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59624208"/>
        <c:crosses val="autoZero"/>
        <c:crossBetween val="between"/>
        <c:majorUnit val="20000000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1"/>
          <c:order val="1"/>
          <c:tx>
            <c:strRef>
              <c:f>'Budget individual changes'!$B$55</c:f>
              <c:strCache>
                <c:ptCount val="1"/>
                <c:pt idx="0">
                  <c:v>Yearly change in %</c:v>
                </c:pt>
              </c:strCache>
            </c:strRef>
          </c:tx>
          <c:spPr>
            <a:solidFill>
              <a:schemeClr val="accent6">
                <a:lumMod val="25000"/>
                <a:lumOff val="75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'Budget individual changes'!$C$53:$I$53</c:f>
              <c:numCache>
                <c:formatCode>General</c:formatCode>
                <c:ptCount val="7"/>
                <c:pt idx="0">
                  <c:v>2019</c:v>
                </c:pt>
                <c:pt idx="2">
                  <c:v>2018</c:v>
                </c:pt>
                <c:pt idx="4">
                  <c:v>2017</c:v>
                </c:pt>
                <c:pt idx="6">
                  <c:v>2016</c:v>
                </c:pt>
              </c:numCache>
            </c:numRef>
          </c:cat>
          <c:val>
            <c:numRef>
              <c:f>'Budget individual changes'!$C$55:$I$55</c:f>
              <c:numCache>
                <c:formatCode>0.0%</c:formatCode>
                <c:ptCount val="7"/>
                <c:pt idx="0">
                  <c:v>0.1737969522520407</c:v>
                </c:pt>
                <c:pt idx="2">
                  <c:v>-2.4316666346726509E-2</c:v>
                </c:pt>
                <c:pt idx="4">
                  <c:v>1.7122254160059087E-2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81C-4835-A2D8-1BAE5D166F2F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axId val="1923389920"/>
        <c:axId val="1053361968"/>
      </c:barChart>
      <c:lineChart>
        <c:grouping val="stacked"/>
        <c:varyColors val="0"/>
        <c:ser>
          <c:idx val="0"/>
          <c:order val="0"/>
          <c:tx>
            <c:strRef>
              <c:f>'Budget individual changes'!$B$54</c:f>
              <c:strCache>
                <c:ptCount val="1"/>
                <c:pt idx="0">
                  <c:v>Total budget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'Budget individual changes'!$C$53:$I$53</c:f>
              <c:numCache>
                <c:formatCode>General</c:formatCode>
                <c:ptCount val="7"/>
                <c:pt idx="0">
                  <c:v>2019</c:v>
                </c:pt>
                <c:pt idx="2">
                  <c:v>2018</c:v>
                </c:pt>
                <c:pt idx="4">
                  <c:v>2017</c:v>
                </c:pt>
                <c:pt idx="6">
                  <c:v>2016</c:v>
                </c:pt>
              </c:numCache>
            </c:numRef>
          </c:cat>
          <c:val>
            <c:numRef>
              <c:f>'Budget individual changes'!$C$54:$I$54</c:f>
              <c:numCache>
                <c:formatCode>\€#.00,,"M"</c:formatCode>
                <c:ptCount val="7"/>
                <c:pt idx="0">
                  <c:v>401152555</c:v>
                </c:pt>
                <c:pt idx="2">
                  <c:v>341756344</c:v>
                </c:pt>
                <c:pt idx="4">
                  <c:v>350273836</c:v>
                </c:pt>
                <c:pt idx="6">
                  <c:v>344377320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81C-4835-A2D8-1BAE5D166F2F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1923375120"/>
        <c:axId val="1053359472"/>
      </c:lineChart>
      <c:catAx>
        <c:axId val="19233751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53359472"/>
        <c:crosses val="autoZero"/>
        <c:auto val="1"/>
        <c:lblAlgn val="ctr"/>
        <c:lblOffset val="100"/>
        <c:noMultiLvlLbl val="0"/>
      </c:catAx>
      <c:valAx>
        <c:axId val="10533594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\€#,,&quot; M&quot;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23375120"/>
        <c:crosses val="autoZero"/>
        <c:crossBetween val="between"/>
        <c:majorUnit val="20000000"/>
      </c:valAx>
      <c:valAx>
        <c:axId val="1053361968"/>
        <c:scaling>
          <c:orientation val="minMax"/>
        </c:scaling>
        <c:delete val="0"/>
        <c:axPos val="r"/>
        <c:numFmt formatCode="0.0%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23389920"/>
        <c:crosses val="max"/>
        <c:crossBetween val="between"/>
      </c:valAx>
      <c:catAx>
        <c:axId val="192338992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053361968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4123518071872317E-2"/>
          <c:y val="3.1561128087232007E-2"/>
          <c:w val="0.82546069906997066"/>
          <c:h val="0.7863243207421674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'Budget over GDP &amp; Capita'!$S$1</c:f>
              <c:strCache>
                <c:ptCount val="1"/>
                <c:pt idx="0">
                  <c:v>NREN budget over GDP (x100) (2021)</c:v>
                </c:pt>
              </c:strCache>
            </c:strRef>
          </c:tx>
          <c:spPr>
            <a:solidFill>
              <a:srgbClr val="8DD0DF"/>
            </a:solidFill>
            <a:ln>
              <a:noFill/>
            </a:ln>
            <a:effectLst/>
          </c:spPr>
          <c:invertIfNegative val="0"/>
          <c:dPt>
            <c:idx val="42"/>
            <c:invertIfNegative val="0"/>
            <c:bubble3D val="0"/>
            <c:spPr>
              <a:solidFill>
                <a:srgbClr val="8DD0DF"/>
              </a:solidFill>
              <a:ln>
                <a:solidFill>
                  <a:schemeClr val="accent6">
                    <a:lumMod val="25000"/>
                    <a:lumOff val="75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544F-4F80-A2F2-4F9A1EB6AA84}"/>
              </c:ext>
            </c:extLst>
          </c:dPt>
          <c:cat>
            <c:strRef>
              <c:f>'Budget over GDP &amp; Capita'!$Q$2:$Q$44</c:f>
              <c:strCache>
                <c:ptCount val="43"/>
                <c:pt idx="0">
                  <c:v>Rhnet</c:v>
                </c:pt>
                <c:pt idx="1">
                  <c:v>LAT</c:v>
                </c:pt>
                <c:pt idx="2">
                  <c:v>UoM</c:v>
                </c:pt>
                <c:pt idx="3">
                  <c:v>UNINETT</c:v>
                </c:pt>
                <c:pt idx="4">
                  <c:v>PIONEER</c:v>
                </c:pt>
                <c:pt idx="5">
                  <c:v>SURF</c:v>
                </c:pt>
                <c:pt idx="6">
                  <c:v>BREN</c:v>
                </c:pt>
                <c:pt idx="7">
                  <c:v>URAN</c:v>
                </c:pt>
                <c:pt idx="8">
                  <c:v>RoEduNet</c:v>
                </c:pt>
                <c:pt idx="9">
                  <c:v>IUCC</c:v>
                </c:pt>
                <c:pt idx="10">
                  <c:v>BASNET</c:v>
                </c:pt>
                <c:pt idx="11">
                  <c:v>GARR</c:v>
                </c:pt>
                <c:pt idx="12">
                  <c:v>DFN</c:v>
                </c:pt>
                <c:pt idx="13">
                  <c:v>ACOnet</c:v>
                </c:pt>
                <c:pt idx="14">
                  <c:v>MREN</c:v>
                </c:pt>
                <c:pt idx="15">
                  <c:v>RENATER</c:v>
                </c:pt>
                <c:pt idx="16">
                  <c:v>RedIRIS</c:v>
                </c:pt>
                <c:pt idx="17">
                  <c:v>SANET</c:v>
                </c:pt>
                <c:pt idx="18">
                  <c:v>GRENA</c:v>
                </c:pt>
                <c:pt idx="19">
                  <c:v>ULAKBIM</c:v>
                </c:pt>
                <c:pt idx="20">
                  <c:v>Jisc</c:v>
                </c:pt>
                <c:pt idx="21">
                  <c:v>AzScienceNet</c:v>
                </c:pt>
                <c:pt idx="22">
                  <c:v>DeIC</c:v>
                </c:pt>
                <c:pt idx="23">
                  <c:v>Funet</c:v>
                </c:pt>
                <c:pt idx="24">
                  <c:v>BELNET</c:v>
                </c:pt>
                <c:pt idx="25">
                  <c:v>GRNET S.A.</c:v>
                </c:pt>
                <c:pt idx="26">
                  <c:v>ASNET</c:v>
                </c:pt>
                <c:pt idx="27">
                  <c:v>RENAM</c:v>
                </c:pt>
                <c:pt idx="28">
                  <c:v>CYNET</c:v>
                </c:pt>
                <c:pt idx="29">
                  <c:v>EENet</c:v>
                </c:pt>
                <c:pt idx="30">
                  <c:v>SWITCH</c:v>
                </c:pt>
                <c:pt idx="31">
                  <c:v>LITNET</c:v>
                </c:pt>
                <c:pt idx="32">
                  <c:v>MARNET</c:v>
                </c:pt>
                <c:pt idx="33">
                  <c:v>SUNET</c:v>
                </c:pt>
                <c:pt idx="34">
                  <c:v>RASH</c:v>
                </c:pt>
                <c:pt idx="35">
                  <c:v>AMRES</c:v>
                </c:pt>
                <c:pt idx="36">
                  <c:v>HEAnet</c:v>
                </c:pt>
                <c:pt idx="37">
                  <c:v>RESTENA</c:v>
                </c:pt>
                <c:pt idx="38">
                  <c:v>CESNET</c:v>
                </c:pt>
                <c:pt idx="39">
                  <c:v>FCCN</c:v>
                </c:pt>
                <c:pt idx="40">
                  <c:v>ARNES</c:v>
                </c:pt>
                <c:pt idx="41">
                  <c:v>KIFU</c:v>
                </c:pt>
                <c:pt idx="42">
                  <c:v>CARNet</c:v>
                </c:pt>
              </c:strCache>
            </c:strRef>
          </c:cat>
          <c:val>
            <c:numRef>
              <c:f>'Budget over GDP &amp; Capita'!$S$2:$S$44</c:f>
              <c:numCache>
                <c:formatCode>General</c:formatCode>
                <c:ptCount val="4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4.9630968930517137E-5</c:v>
                </c:pt>
                <c:pt idx="7">
                  <c:v>1.9746845441440729E-4</c:v>
                </c:pt>
                <c:pt idx="8">
                  <c:v>9.0385120150747922E-4</c:v>
                </c:pt>
                <c:pt idx="9">
                  <c:v>1.1962658617027224E-3</c:v>
                </c:pt>
                <c:pt idx="10">
                  <c:v>1.2305267199531466E-3</c:v>
                </c:pt>
                <c:pt idx="11">
                  <c:v>1.3374530291055677E-3</c:v>
                </c:pt>
                <c:pt idx="12">
                  <c:v>1.5390115167652914E-3</c:v>
                </c:pt>
                <c:pt idx="13">
                  <c:v>1.6611482801690612E-3</c:v>
                </c:pt>
                <c:pt idx="14">
                  <c:v>1.7048283010590393E-3</c:v>
                </c:pt>
                <c:pt idx="15">
                  <c:v>1.7174629149884174E-3</c:v>
                </c:pt>
                <c:pt idx="16">
                  <c:v>2.0716186302140571E-3</c:v>
                </c:pt>
                <c:pt idx="17">
                  <c:v>2.1834090027907939E-3</c:v>
                </c:pt>
                <c:pt idx="18">
                  <c:v>2.7545856965383126E-3</c:v>
                </c:pt>
                <c:pt idx="19">
                  <c:v>2.9411864441616447E-3</c:v>
                </c:pt>
                <c:pt idx="20">
                  <c:v>2.9643324770434903E-3</c:v>
                </c:pt>
                <c:pt idx="21">
                  <c:v>3.2360068322890919E-3</c:v>
                </c:pt>
                <c:pt idx="22">
                  <c:v>3.2818651739649901E-3</c:v>
                </c:pt>
                <c:pt idx="23">
                  <c:v>3.4816627951694996E-3</c:v>
                </c:pt>
                <c:pt idx="24">
                  <c:v>3.8612603189392093E-3</c:v>
                </c:pt>
                <c:pt idx="25">
                  <c:v>4.2775891784855302E-3</c:v>
                </c:pt>
                <c:pt idx="26">
                  <c:v>4.384591842729952E-3</c:v>
                </c:pt>
                <c:pt idx="27">
                  <c:v>4.4979804067973479E-3</c:v>
                </c:pt>
                <c:pt idx="28">
                  <c:v>4.6884953989909583E-3</c:v>
                </c:pt>
                <c:pt idx="29">
                  <c:v>4.7572476114191645E-3</c:v>
                </c:pt>
                <c:pt idx="30">
                  <c:v>4.8507742476966605E-3</c:v>
                </c:pt>
                <c:pt idx="31">
                  <c:v>5.4073951944784981E-3</c:v>
                </c:pt>
                <c:pt idx="32">
                  <c:v>5.65839463260852E-3</c:v>
                </c:pt>
                <c:pt idx="33">
                  <c:v>5.9465903588864976E-3</c:v>
                </c:pt>
                <c:pt idx="34">
                  <c:v>6.4049907688070538E-3</c:v>
                </c:pt>
                <c:pt idx="35">
                  <c:v>6.6984866390040771E-3</c:v>
                </c:pt>
                <c:pt idx="36">
                  <c:v>7.09497302339159E-3</c:v>
                </c:pt>
                <c:pt idx="37">
                  <c:v>7.4346313315342832E-3</c:v>
                </c:pt>
                <c:pt idx="38">
                  <c:v>9.0547008408102345E-3</c:v>
                </c:pt>
                <c:pt idx="39">
                  <c:v>1.257795983970586E-2</c:v>
                </c:pt>
                <c:pt idx="40">
                  <c:v>2.1256391558349446E-2</c:v>
                </c:pt>
                <c:pt idx="41">
                  <c:v>2.5478526061272412E-2</c:v>
                </c:pt>
                <c:pt idx="42">
                  <c:v>0.17036817703912946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44F-4F80-A2F2-4F9A1EB6AA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2072487504"/>
        <c:axId val="2072477520"/>
      </c:barChart>
      <c:lineChart>
        <c:grouping val="standard"/>
        <c:varyColors val="0"/>
        <c:ser>
          <c:idx val="0"/>
          <c:order val="0"/>
          <c:tx>
            <c:strRef>
              <c:f>'Budget over GDP &amp; Capita'!$R$1</c:f>
              <c:strCache>
                <c:ptCount val="1"/>
                <c:pt idx="0">
                  <c:v>NREN budget per capita (€) (2021)</c:v>
                </c:pt>
              </c:strCache>
            </c:strRef>
          </c:tx>
          <c:spPr>
            <a:ln w="28575" cap="rnd">
              <a:solidFill>
                <a:schemeClr val="accent6">
                  <a:lumMod val="75000"/>
                  <a:lumOff val="25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cat>
            <c:strRef>
              <c:f>'Budget over GDP &amp; Capita'!$Q$2:$Q$44</c:f>
              <c:strCache>
                <c:ptCount val="43"/>
                <c:pt idx="0">
                  <c:v>Rhnet</c:v>
                </c:pt>
                <c:pt idx="1">
                  <c:v>LAT</c:v>
                </c:pt>
                <c:pt idx="2">
                  <c:v>UoM</c:v>
                </c:pt>
                <c:pt idx="3">
                  <c:v>UNINETT</c:v>
                </c:pt>
                <c:pt idx="4">
                  <c:v>PIONEER</c:v>
                </c:pt>
                <c:pt idx="5">
                  <c:v>SURF</c:v>
                </c:pt>
                <c:pt idx="6">
                  <c:v>BREN</c:v>
                </c:pt>
                <c:pt idx="7">
                  <c:v>URAN</c:v>
                </c:pt>
                <c:pt idx="8">
                  <c:v>RoEduNet</c:v>
                </c:pt>
                <c:pt idx="9">
                  <c:v>IUCC</c:v>
                </c:pt>
                <c:pt idx="10">
                  <c:v>BASNET</c:v>
                </c:pt>
                <c:pt idx="11">
                  <c:v>GARR</c:v>
                </c:pt>
                <c:pt idx="12">
                  <c:v>DFN</c:v>
                </c:pt>
                <c:pt idx="13">
                  <c:v>ACOnet</c:v>
                </c:pt>
                <c:pt idx="14">
                  <c:v>MREN</c:v>
                </c:pt>
                <c:pt idx="15">
                  <c:v>RENATER</c:v>
                </c:pt>
                <c:pt idx="16">
                  <c:v>RedIRIS</c:v>
                </c:pt>
                <c:pt idx="17">
                  <c:v>SANET</c:v>
                </c:pt>
                <c:pt idx="18">
                  <c:v>GRENA</c:v>
                </c:pt>
                <c:pt idx="19">
                  <c:v>ULAKBIM</c:v>
                </c:pt>
                <c:pt idx="20">
                  <c:v>Jisc</c:v>
                </c:pt>
                <c:pt idx="21">
                  <c:v>AzScienceNet</c:v>
                </c:pt>
                <c:pt idx="22">
                  <c:v>DeIC</c:v>
                </c:pt>
                <c:pt idx="23">
                  <c:v>Funet</c:v>
                </c:pt>
                <c:pt idx="24">
                  <c:v>BELNET</c:v>
                </c:pt>
                <c:pt idx="25">
                  <c:v>GRNET S.A.</c:v>
                </c:pt>
                <c:pt idx="26">
                  <c:v>ASNET</c:v>
                </c:pt>
                <c:pt idx="27">
                  <c:v>RENAM</c:v>
                </c:pt>
                <c:pt idx="28">
                  <c:v>CYNET</c:v>
                </c:pt>
                <c:pt idx="29">
                  <c:v>EENet</c:v>
                </c:pt>
                <c:pt idx="30">
                  <c:v>SWITCH</c:v>
                </c:pt>
                <c:pt idx="31">
                  <c:v>LITNET</c:v>
                </c:pt>
                <c:pt idx="32">
                  <c:v>MARNET</c:v>
                </c:pt>
                <c:pt idx="33">
                  <c:v>SUNET</c:v>
                </c:pt>
                <c:pt idx="34">
                  <c:v>RASH</c:v>
                </c:pt>
                <c:pt idx="35">
                  <c:v>AMRES</c:v>
                </c:pt>
                <c:pt idx="36">
                  <c:v>HEAnet</c:v>
                </c:pt>
                <c:pt idx="37">
                  <c:v>RESTENA</c:v>
                </c:pt>
                <c:pt idx="38">
                  <c:v>CESNET</c:v>
                </c:pt>
                <c:pt idx="39">
                  <c:v>FCCN</c:v>
                </c:pt>
                <c:pt idx="40">
                  <c:v>ARNES</c:v>
                </c:pt>
                <c:pt idx="41">
                  <c:v>KIFU</c:v>
                </c:pt>
                <c:pt idx="42">
                  <c:v>CARNet</c:v>
                </c:pt>
              </c:strCache>
            </c:strRef>
          </c:cat>
          <c:val>
            <c:numRef>
              <c:f>'Budget over GDP &amp; Capita'!$R$2:$R$44</c:f>
              <c:numCache>
                <c:formatCode>General</c:formatCode>
                <c:ptCount val="4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4.3175127672450452E-3</c:v>
                </c:pt>
                <c:pt idx="7">
                  <c:v>5.7164073833849468E-3</c:v>
                </c:pt>
                <c:pt idx="8">
                  <c:v>0.10396258054046091</c:v>
                </c:pt>
                <c:pt idx="9">
                  <c:v>0.4643593360095476</c:v>
                </c:pt>
                <c:pt idx="10">
                  <c:v>6.6883098397631235E-2</c:v>
                </c:pt>
                <c:pt idx="11">
                  <c:v>0.36386595403188782</c:v>
                </c:pt>
                <c:pt idx="12">
                  <c:v>0.61805399416513485</c:v>
                </c:pt>
                <c:pt idx="13">
                  <c:v>0.71060594923741993</c:v>
                </c:pt>
                <c:pt idx="14">
                  <c:v>0.11941420169217885</c:v>
                </c:pt>
                <c:pt idx="15">
                  <c:v>0.59748586222058742</c:v>
                </c:pt>
                <c:pt idx="16">
                  <c:v>0.49192833297165905</c:v>
                </c:pt>
                <c:pt idx="17">
                  <c:v>0.36266114151807022</c:v>
                </c:pt>
                <c:pt idx="18">
                  <c:v>0.10027156045359846</c:v>
                </c:pt>
                <c:pt idx="19">
                  <c:v>0.20331523429090823</c:v>
                </c:pt>
                <c:pt idx="20">
                  <c:v>1.025321696984081</c:v>
                </c:pt>
                <c:pt idx="21">
                  <c:v>0.11835280121848155</c:v>
                </c:pt>
                <c:pt idx="22">
                  <c:v>1.7126474525577664</c:v>
                </c:pt>
                <c:pt idx="23">
                  <c:v>1.4980002598940212</c:v>
                </c:pt>
                <c:pt idx="24">
                  <c:v>1.4927146465419971</c:v>
                </c:pt>
                <c:pt idx="25">
                  <c:v>0.70996466102929146</c:v>
                </c:pt>
                <c:pt idx="26">
                  <c:v>0.16873405252286094</c:v>
                </c:pt>
                <c:pt idx="27">
                  <c:v>0.1115528327850305</c:v>
                </c:pt>
                <c:pt idx="28">
                  <c:v>0.80340644331967548</c:v>
                </c:pt>
                <c:pt idx="29">
                  <c:v>0.97245832186862768</c:v>
                </c:pt>
                <c:pt idx="30">
                  <c:v>3.5310612063704228</c:v>
                </c:pt>
                <c:pt idx="31">
                  <c:v>0.97344550854079048</c:v>
                </c:pt>
                <c:pt idx="32">
                  <c:v>0.30239409726722133</c:v>
                </c:pt>
                <c:pt idx="33">
                  <c:v>2.7724789873322466</c:v>
                </c:pt>
                <c:pt idx="34">
                  <c:v>0.27799042114506339</c:v>
                </c:pt>
                <c:pt idx="35">
                  <c:v>0.35479779901757635</c:v>
                </c:pt>
                <c:pt idx="36">
                  <c:v>5.1032993329399048</c:v>
                </c:pt>
                <c:pt idx="37">
                  <c:v>7.2526510516344027</c:v>
                </c:pt>
                <c:pt idx="38">
                  <c:v>1.8209015404920412</c:v>
                </c:pt>
                <c:pt idx="39">
                  <c:v>2.4340932942187523</c:v>
                </c:pt>
                <c:pt idx="40">
                  <c:v>4.713945293221828</c:v>
                </c:pt>
                <c:pt idx="41">
                  <c:v>3.5195408531222108</c:v>
                </c:pt>
                <c:pt idx="42">
                  <c:v>20.96721114607162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44F-4F80-A2F2-4F9A1EB6AA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72468784"/>
        <c:axId val="2072467952"/>
      </c:lineChart>
      <c:catAx>
        <c:axId val="20724875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95000"/>
                    <a:lumOff val="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72477520"/>
        <c:crosses val="autoZero"/>
        <c:auto val="1"/>
        <c:lblAlgn val="ctr"/>
        <c:lblOffset val="100"/>
        <c:noMultiLvlLbl val="0"/>
      </c:catAx>
      <c:valAx>
        <c:axId val="20724775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95000"/>
                        <a:lumOff val="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200"/>
                  <a:t>NREN budget over GDP (x100) 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95000"/>
                      <a:lumOff val="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95000"/>
                    <a:lumOff val="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72487504"/>
        <c:crosses val="autoZero"/>
        <c:crossBetween val="between"/>
      </c:valAx>
      <c:valAx>
        <c:axId val="2072467952"/>
        <c:scaling>
          <c:orientation val="minMax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95000"/>
                        <a:lumOff val="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200"/>
                  <a:t>NREN budget per capita (€) 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95000"/>
                      <a:lumOff val="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95000"/>
                    <a:lumOff val="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72468784"/>
        <c:crosses val="max"/>
        <c:crossBetween val="between"/>
      </c:valAx>
      <c:catAx>
        <c:axId val="207246878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2072467952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95000"/>
                  <a:lumOff val="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chemeClr val="tx1">
              <a:lumMod val="95000"/>
              <a:lumOff val="5000"/>
            </a:schemeClr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53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spPr>
      <a:pattFill prst="pct75">
        <a:fgClr>
          <a:schemeClr val="dk1">
            <a:lumMod val="75000"/>
            <a:lumOff val="25000"/>
          </a:schemeClr>
        </a:fgClr>
        <a:bgClr>
          <a:schemeClr val="dk1">
            <a:lumMod val="65000"/>
            <a:lumOff val="35000"/>
          </a:schemeClr>
        </a:bgClr>
      </a:pattFill>
      <a:effectLst>
        <a:outerShdw blurRad="50800" dist="38100" dir="2700000" algn="tl" rotWithShape="0">
          <a:prstClr val="black">
            <a:alpha val="40000"/>
          </a:prstClr>
        </a:outerShdw>
      </a:effectLst>
    </cs:spPr>
    <cs:defRPr sz="10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pattFill prst="pct75">
        <a:fgClr>
          <a:schemeClr val="dk1">
            <a:lumMod val="75000"/>
            <a:lumOff val="25000"/>
          </a:schemeClr>
        </a:fgClr>
        <a:bgClr>
          <a:schemeClr val="dk1">
            <a:lumMod val="65000"/>
            <a:lumOff val="35000"/>
          </a:schemeClr>
        </a:bgClr>
      </a:pattFill>
      <a:effectLst>
        <a:outerShdw blurRad="50800" dist="38100" dir="2700000" algn="tl" rotWithShape="0">
          <a:prstClr val="black">
            <a:alpha val="40000"/>
          </a:prstClr>
        </a:outerShdw>
      </a:effectLst>
    </cs:spPr>
    <cs:defRPr sz="1000" b="1" i="0" u="none" strike="noStrike" kern="1200" baseline="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2540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254000" sx="102000" sy="102000" algn="ctr" rotWithShape="0">
          <a:prstClr val="black">
            <a:alpha val="20000"/>
          </a:prstClr>
        </a:out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1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1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2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3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9.xml"/><Relationship Id="rId2" Type="http://schemas.openxmlformats.org/officeDocument/2006/relationships/chart" Target="../charts/chart18.xml"/><Relationship Id="rId1" Type="http://schemas.openxmlformats.org/officeDocument/2006/relationships/chart" Target="../charts/chart17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0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1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2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3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.xml"/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.xml"/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6.xml"/><Relationship Id="rId1" Type="http://schemas.openxmlformats.org/officeDocument/2006/relationships/chart" Target="../charts/chart1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24</xdr:col>
      <xdr:colOff>317509</xdr:colOff>
      <xdr:row>57</xdr:row>
      <xdr:rowOff>111125</xdr:rowOff>
    </xdr:from>
    <xdr:to>
      <xdr:col>53</xdr:col>
      <xdr:colOff>238125</xdr:colOff>
      <xdr:row>109</xdr:row>
      <xdr:rowOff>158750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1F9E22F-9D12-43BF-8D97-37F89B94A9B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22</xdr:col>
      <xdr:colOff>1100464</xdr:colOff>
      <xdr:row>2</xdr:row>
      <xdr:rowOff>122554</xdr:rowOff>
    </xdr:from>
    <xdr:to>
      <xdr:col>48</xdr:col>
      <xdr:colOff>175259</xdr:colOff>
      <xdr:row>57</xdr:row>
      <xdr:rowOff>133350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DA9A9420-5CB0-4250-A135-0BBA3755DE0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-1</xdr:colOff>
      <xdr:row>23</xdr:row>
      <xdr:rowOff>96338</xdr:rowOff>
    </xdr:from>
    <xdr:to>
      <xdr:col>20</xdr:col>
      <xdr:colOff>1306285</xdr:colOff>
      <xdr:row>54</xdr:row>
      <xdr:rowOff>21772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BFD403D5-8E1A-4C33-9BAA-11C1148E65D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413657</xdr:colOff>
      <xdr:row>5</xdr:row>
      <xdr:rowOff>72663</xdr:rowOff>
    </xdr:from>
    <xdr:to>
      <xdr:col>19</xdr:col>
      <xdr:colOff>232410</xdr:colOff>
      <xdr:row>19</xdr:row>
      <xdr:rowOff>72663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4AD8D7D3-F9D5-4088-AC73-CD6E1DAE726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11</xdr:col>
      <xdr:colOff>478972</xdr:colOff>
      <xdr:row>19</xdr:row>
      <xdr:rowOff>176349</xdr:rowOff>
    </xdr:from>
    <xdr:to>
      <xdr:col>19</xdr:col>
      <xdr:colOff>694781</xdr:colOff>
      <xdr:row>33</xdr:row>
      <xdr:rowOff>176349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6E5FA616-0818-495A-A4D0-182A147B31E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1034141</xdr:colOff>
      <xdr:row>3</xdr:row>
      <xdr:rowOff>95250</xdr:rowOff>
    </xdr:from>
    <xdr:to>
      <xdr:col>23</xdr:col>
      <xdr:colOff>930729</xdr:colOff>
      <xdr:row>46</xdr:row>
      <xdr:rowOff>163286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0A2AB9C-04B0-48F1-A661-0F11DF37232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381000</xdr:colOff>
      <xdr:row>25</xdr:row>
      <xdr:rowOff>71437</xdr:rowOff>
    </xdr:from>
    <xdr:to>
      <xdr:col>21</xdr:col>
      <xdr:colOff>113110</xdr:colOff>
      <xdr:row>57</xdr:row>
      <xdr:rowOff>142874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EE1C101-1FDD-4B25-9865-4A03682748F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390526</xdr:colOff>
      <xdr:row>1</xdr:row>
      <xdr:rowOff>381000</xdr:rowOff>
    </xdr:from>
    <xdr:to>
      <xdr:col>16</xdr:col>
      <xdr:colOff>95250</xdr:colOff>
      <xdr:row>26</xdr:row>
      <xdr:rowOff>66675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6296CDF-D134-469A-8376-260918D1A50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381000</xdr:colOff>
      <xdr:row>10</xdr:row>
      <xdr:rowOff>91440</xdr:rowOff>
    </xdr:from>
    <xdr:to>
      <xdr:col>15</xdr:col>
      <xdr:colOff>441960</xdr:colOff>
      <xdr:row>39</xdr:row>
      <xdr:rowOff>15240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F100DED-A0E8-46A3-846F-46ECBD9D7E8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33</xdr:col>
      <xdr:colOff>73036</xdr:colOff>
      <xdr:row>0</xdr:row>
      <xdr:rowOff>0</xdr:rowOff>
    </xdr:from>
    <xdr:to>
      <xdr:col>39</xdr:col>
      <xdr:colOff>47626</xdr:colOff>
      <xdr:row>22</xdr:row>
      <xdr:rowOff>155574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D2C4259-836F-44C9-A509-8F17CD52BDB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247369</xdr:colOff>
      <xdr:row>1</xdr:row>
      <xdr:rowOff>96930</xdr:rowOff>
    </xdr:from>
    <xdr:to>
      <xdr:col>24</xdr:col>
      <xdr:colOff>457200</xdr:colOff>
      <xdr:row>45</xdr:row>
      <xdr:rowOff>40900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DAE600E-A8F2-4880-B21E-FD7AB421B40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10</xdr:col>
      <xdr:colOff>359491</xdr:colOff>
      <xdr:row>50</xdr:row>
      <xdr:rowOff>182710</xdr:rowOff>
    </xdr:from>
    <xdr:to>
      <xdr:col>15</xdr:col>
      <xdr:colOff>452719</xdr:colOff>
      <xdr:row>65</xdr:row>
      <xdr:rowOff>178396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BBF1E8AE-164E-4E25-8CC7-EACBA1F6AA7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34</xdr:col>
      <xdr:colOff>73036</xdr:colOff>
      <xdr:row>0</xdr:row>
      <xdr:rowOff>0</xdr:rowOff>
    </xdr:from>
    <xdr:to>
      <xdr:col>40</xdr:col>
      <xdr:colOff>47626</xdr:colOff>
      <xdr:row>22</xdr:row>
      <xdr:rowOff>155574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68A2841-6E4E-4AB1-94CD-2798A539B5D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15</xdr:col>
      <xdr:colOff>433387</xdr:colOff>
      <xdr:row>1</xdr:row>
      <xdr:rowOff>247650</xdr:rowOff>
    </xdr:from>
    <xdr:to>
      <xdr:col>24</xdr:col>
      <xdr:colOff>243840</xdr:colOff>
      <xdr:row>48</xdr:row>
      <xdr:rowOff>114300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FDE4F27D-BC16-4F30-889F-D30133A236F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17</xdr:col>
      <xdr:colOff>64775</xdr:colOff>
      <xdr:row>52</xdr:row>
      <xdr:rowOff>52386</xdr:rowOff>
    </xdr:from>
    <xdr:to>
      <xdr:col>26</xdr:col>
      <xdr:colOff>57149</xdr:colOff>
      <xdr:row>72</xdr:row>
      <xdr:rowOff>93344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20FBE025-C258-4F65-B033-A96F65B554F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434788</xdr:colOff>
      <xdr:row>28</xdr:row>
      <xdr:rowOff>71717</xdr:rowOff>
    </xdr:from>
    <xdr:to>
      <xdr:col>15</xdr:col>
      <xdr:colOff>591670</xdr:colOff>
      <xdr:row>60</xdr:row>
      <xdr:rowOff>98611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486286CD-9388-45BE-853E-EA1ADC5CB2E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1353671</xdr:colOff>
      <xdr:row>23</xdr:row>
      <xdr:rowOff>152400</xdr:rowOff>
    </xdr:from>
    <xdr:to>
      <xdr:col>11</xdr:col>
      <xdr:colOff>364346</xdr:colOff>
      <xdr:row>44</xdr:row>
      <xdr:rowOff>213824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F50F2C2-8393-4842-B412-B886F551136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37</xdr:col>
      <xdr:colOff>526324</xdr:colOff>
      <xdr:row>26</xdr:row>
      <xdr:rowOff>117838</xdr:rowOff>
    </xdr:from>
    <xdr:to>
      <xdr:col>46</xdr:col>
      <xdr:colOff>413656</xdr:colOff>
      <xdr:row>50</xdr:row>
      <xdr:rowOff>13064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D28ABBB-5B04-4553-8FB7-5AAAD5A96EE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819008</xdr:colOff>
      <xdr:row>46</xdr:row>
      <xdr:rowOff>80684</xdr:rowOff>
    </xdr:from>
    <xdr:to>
      <xdr:col>13</xdr:col>
      <xdr:colOff>259977</xdr:colOff>
      <xdr:row>88</xdr:row>
      <xdr:rowOff>44824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1E3AA5B9-2D62-43FF-8EDD-3CC0A49A398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765808</xdr:colOff>
      <xdr:row>68</xdr:row>
      <xdr:rowOff>14425</xdr:rowOff>
    </xdr:from>
    <xdr:to>
      <xdr:col>26</xdr:col>
      <xdr:colOff>846362</xdr:colOff>
      <xdr:row>94</xdr:row>
      <xdr:rowOff>106136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E1BB607-DC90-490D-A865-1EEFBC93C10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30</xdr:col>
      <xdr:colOff>272142</xdr:colOff>
      <xdr:row>83</xdr:row>
      <xdr:rowOff>174170</xdr:rowOff>
    </xdr:from>
    <xdr:to>
      <xdr:col>36</xdr:col>
      <xdr:colOff>348343</xdr:colOff>
      <xdr:row>107</xdr:row>
      <xdr:rowOff>65313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EA77C36F-D2C7-4082-A4C6-35DE4E66A9B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307522</xdr:colOff>
      <xdr:row>12</xdr:row>
      <xdr:rowOff>108858</xdr:rowOff>
    </xdr:from>
    <xdr:to>
      <xdr:col>25</xdr:col>
      <xdr:colOff>443596</xdr:colOff>
      <xdr:row>55</xdr:row>
      <xdr:rowOff>125187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1C79FDA-F38F-48E6-B525-4670D22D2E0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1235528</xdr:colOff>
      <xdr:row>16</xdr:row>
      <xdr:rowOff>21771</xdr:rowOff>
    </xdr:from>
    <xdr:to>
      <xdr:col>14</xdr:col>
      <xdr:colOff>54427</xdr:colOff>
      <xdr:row>51</xdr:row>
      <xdr:rowOff>174170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8807F527-A68A-498E-B2BE-65FD6B085B3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Comp 2018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FF0000"/>
      </a:accent1>
      <a:accent2>
        <a:srgbClr val="ED7D31"/>
      </a:accent2>
      <a:accent3>
        <a:srgbClr val="A5A5A5"/>
      </a:accent3>
      <a:accent4>
        <a:srgbClr val="FF6566"/>
      </a:accent4>
      <a:accent5>
        <a:srgbClr val="4472C4"/>
      </a:accent5>
      <a:accent6>
        <a:srgbClr val="003F62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>
        <a:ln>
          <a:noFill/>
        </a:ln>
      </a:spPr>
      <a:bodyPr vertOverflow="clip"/>
      <a:lstStyle>
        <a:defPPr>
          <a:defRPr/>
        </a:defPPr>
      </a:lstStyle>
      <a:style>
        <a:lnRef idx="2">
          <a:schemeClr val="accent6">
            <a:shade val="50000"/>
          </a:schemeClr>
        </a:lnRef>
        <a:fillRef idx="1">
          <a:schemeClr val="accent6"/>
        </a:fillRef>
        <a:effectRef idx="0">
          <a:schemeClr val="accent6"/>
        </a:effectRef>
        <a:fontRef idx="minor">
          <a:schemeClr val="lt1"/>
        </a:fontRef>
      </a:style>
    </a:sp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CARNET/AAI@EduHr" TargetMode="External"/><Relationship Id="rId2" Type="http://schemas.openxmlformats.org/officeDocument/2006/relationships/hyperlink" Target="mailto:CARNET/AAI@EduHr" TargetMode="External"/><Relationship Id="rId1" Type="http://schemas.openxmlformats.org/officeDocument/2006/relationships/hyperlink" Target="mailto:CARNET/AAI@EduHr" TargetMode="External"/><Relationship Id="rId5" Type="http://schemas.openxmlformats.org/officeDocument/2006/relationships/drawing" Target="../drawings/drawing1.xml"/><Relationship Id="rId4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0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1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3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hyperlink" Target="mailto:CARNET/AAI@EduHr" TargetMode="External"/><Relationship Id="rId2" Type="http://schemas.openxmlformats.org/officeDocument/2006/relationships/hyperlink" Target="mailto:CARNET/AAI@EduHr" TargetMode="External"/><Relationship Id="rId1" Type="http://schemas.openxmlformats.org/officeDocument/2006/relationships/hyperlink" Target="mailto:CARNET/AAI@EduHr" TargetMode="External"/><Relationship Id="rId5" Type="http://schemas.openxmlformats.org/officeDocument/2006/relationships/drawing" Target="../drawings/drawing12.xml"/><Relationship Id="rId4" Type="http://schemas.openxmlformats.org/officeDocument/2006/relationships/printerSettings" Target="../printerSettings/printerSettings14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CARNET/AAI@EduHr" TargetMode="External"/><Relationship Id="rId2" Type="http://schemas.openxmlformats.org/officeDocument/2006/relationships/hyperlink" Target="mailto:CARNET/AAI@EduHr" TargetMode="External"/><Relationship Id="rId1" Type="http://schemas.openxmlformats.org/officeDocument/2006/relationships/hyperlink" Target="mailto:CARNET/AAI@EduHr" TargetMode="External"/><Relationship Id="rId5" Type="http://schemas.openxmlformats.org/officeDocument/2006/relationships/drawing" Target="../drawings/drawing2.xml"/><Relationship Id="rId4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mailto:CARNET/AAI@EduHr" TargetMode="External"/><Relationship Id="rId1" Type="http://schemas.openxmlformats.org/officeDocument/2006/relationships/hyperlink" Target="mailto:CARNET/AAI@EduHr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hyperlink" Target="mailto:CARNET/AAI@EduHr" TargetMode="Externa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AC160"/>
  <sheetViews>
    <sheetView zoomScale="70" zoomScaleNormal="70" workbookViewId="0">
      <pane xSplit="2" ySplit="13" topLeftCell="C28" activePane="bottomRight" state="frozen"/>
      <selection pane="topRight" activeCell="C1" sqref="C1"/>
      <selection pane="bottomLeft" activeCell="A6" sqref="A6"/>
      <selection pane="bottomRight" activeCell="C15" sqref="C15:C57"/>
    </sheetView>
  </sheetViews>
  <sheetFormatPr defaultColWidth="9.109375" defaultRowHeight="14.4"/>
  <cols>
    <col min="1" max="1" width="5.5546875" style="3" customWidth="1"/>
    <col min="2" max="4" width="26.6640625" style="66" customWidth="1"/>
    <col min="5" max="6" width="17.6640625" style="66" customWidth="1"/>
    <col min="7" max="9" width="13.109375" style="3" customWidth="1"/>
    <col min="10" max="10" width="13.109375" style="5" customWidth="1"/>
    <col min="11" max="12" width="2.44140625" style="3" customWidth="1"/>
    <col min="13" max="13" width="10.5546875" style="5" bestFit="1" customWidth="1"/>
    <col min="14" max="14" width="15.109375" style="5" customWidth="1"/>
    <col min="15" max="15" width="10.5546875" style="3" bestFit="1" customWidth="1"/>
    <col min="16" max="16" width="2.44140625" style="3" customWidth="1"/>
    <col min="17" max="17" width="21" style="3" customWidth="1"/>
    <col min="18" max="18" width="2.44140625" style="3" customWidth="1"/>
    <col min="19" max="19" width="21" style="3" customWidth="1"/>
    <col min="20" max="20" width="2.44140625" style="3" customWidth="1"/>
    <col min="21" max="21" width="15.109375" style="5" bestFit="1" customWidth="1"/>
    <col min="22" max="22" width="19.5546875" style="5" bestFit="1" customWidth="1"/>
    <col min="23" max="23" width="17.6640625" style="3" customWidth="1"/>
    <col min="24" max="24" width="2.44140625" style="3" customWidth="1"/>
    <col min="25" max="25" width="15.109375" style="3" bestFit="1" customWidth="1"/>
    <col min="26" max="26" width="15.6640625" style="3" bestFit="1" customWidth="1"/>
    <col min="27" max="27" width="18.109375" style="3" bestFit="1" customWidth="1"/>
    <col min="28" max="28" width="4.109375" style="3" customWidth="1"/>
    <col min="29" max="29" width="19.6640625" style="3" customWidth="1"/>
    <col min="30" max="16384" width="9.109375" style="3"/>
  </cols>
  <sheetData>
    <row r="1" spans="1:29">
      <c r="J1" s="141"/>
      <c r="M1" s="141"/>
      <c r="N1" s="141"/>
      <c r="U1" s="134"/>
      <c r="V1" s="134"/>
      <c r="W1" s="134"/>
    </row>
    <row r="2" spans="1:29">
      <c r="F2" s="66" t="s">
        <v>358</v>
      </c>
      <c r="J2" s="141"/>
      <c r="M2" s="141"/>
      <c r="N2" s="141"/>
      <c r="U2" s="134"/>
      <c r="V2" s="134"/>
      <c r="W2" s="134"/>
    </row>
    <row r="3" spans="1:29">
      <c r="J3" s="141"/>
      <c r="M3" s="141"/>
      <c r="N3" s="141"/>
      <c r="U3" s="134"/>
      <c r="V3" s="134"/>
      <c r="W3" s="133"/>
    </row>
    <row r="4" spans="1:29">
      <c r="J4" s="141"/>
      <c r="M4" s="141"/>
      <c r="N4" s="141"/>
      <c r="U4" s="134"/>
      <c r="V4" s="134"/>
      <c r="W4" s="133"/>
    </row>
    <row r="5" spans="1:29" ht="43.2">
      <c r="A5" s="66"/>
      <c r="B5" s="73" t="s">
        <v>112</v>
      </c>
      <c r="C5" s="73"/>
      <c r="D5" s="73"/>
      <c r="E5" s="73"/>
      <c r="F5" s="73"/>
      <c r="G5" s="73" t="s">
        <v>113</v>
      </c>
      <c r="K5" s="66"/>
      <c r="L5" s="66"/>
      <c r="M5" s="73" t="s">
        <v>74</v>
      </c>
      <c r="N5" s="73" t="s">
        <v>114</v>
      </c>
      <c r="U5" s="134"/>
      <c r="V5" s="134"/>
      <c r="W5" s="133"/>
    </row>
    <row r="6" spans="1:29">
      <c r="B6" s="132">
        <f>SUM($G$15:$G$45)</f>
        <v>212265836</v>
      </c>
      <c r="C6" s="132"/>
      <c r="D6" s="132"/>
      <c r="E6" s="132"/>
      <c r="F6" s="132"/>
      <c r="G6" s="69">
        <f>AVERAGE(G15:G45)</f>
        <v>9228949.3913043477</v>
      </c>
      <c r="K6" s="66">
        <v>2017</v>
      </c>
      <c r="L6" s="66"/>
      <c r="M6" s="132">
        <f>SUM($M$15:$M$45)</f>
        <v>382726303</v>
      </c>
      <c r="N6" s="69">
        <f>AVERAGE(M19:M46)</f>
        <v>18175286.5</v>
      </c>
      <c r="U6" s="3"/>
      <c r="V6" s="3"/>
      <c r="W6" s="5"/>
    </row>
    <row r="7" spans="1:29">
      <c r="A7" s="66"/>
      <c r="B7" s="132">
        <f>SUM($H$16:$H$45)</f>
        <v>201719320</v>
      </c>
      <c r="C7" s="132"/>
      <c r="D7" s="132"/>
      <c r="E7" s="132"/>
      <c r="F7" s="132"/>
      <c r="G7" s="69">
        <f>AVERAGE(H15:H45)</f>
        <v>7682197.0370370373</v>
      </c>
      <c r="K7" s="66">
        <v>2016</v>
      </c>
      <c r="L7" s="66"/>
      <c r="M7" s="132">
        <f>SUM($N$15:$N$45)</f>
        <v>258830186</v>
      </c>
      <c r="N7" s="69">
        <f>AVERAGE(N19:N46)</f>
        <v>11004407.439999999</v>
      </c>
      <c r="U7" s="3"/>
      <c r="V7" s="3"/>
      <c r="W7" s="5"/>
    </row>
    <row r="8" spans="1:29">
      <c r="A8" s="67"/>
      <c r="B8" s="68">
        <f>B6/B7-1</f>
        <v>5.2283122905629531E-2</v>
      </c>
      <c r="C8" s="68"/>
      <c r="D8" s="68"/>
      <c r="E8" s="68"/>
      <c r="F8" s="68"/>
      <c r="G8" s="68">
        <f>G6/G7-1</f>
        <v>0.20134244758500497</v>
      </c>
      <c r="K8" s="67" t="s">
        <v>111</v>
      </c>
      <c r="L8" s="67"/>
      <c r="M8" s="68">
        <f>M6/M7-1</f>
        <v>0.47867723202887946</v>
      </c>
      <c r="N8" s="68">
        <f>N6/N7-1</f>
        <v>0.65163700081973719</v>
      </c>
      <c r="U8" s="134"/>
      <c r="V8" s="3"/>
      <c r="W8" s="134"/>
    </row>
    <row r="9" spans="1:29">
      <c r="J9" s="141"/>
      <c r="M9" s="141"/>
      <c r="N9" s="141"/>
      <c r="U9" s="135"/>
      <c r="V9" s="134"/>
      <c r="W9" s="133"/>
    </row>
    <row r="10" spans="1:29" ht="19.5" customHeight="1">
      <c r="B10" s="136"/>
      <c r="C10" s="136"/>
      <c r="D10" s="136"/>
      <c r="E10" s="136"/>
      <c r="F10" s="136"/>
      <c r="H10" s="137"/>
      <c r="I10" s="137"/>
      <c r="U10" s="135"/>
      <c r="V10" s="134"/>
      <c r="W10" s="133"/>
    </row>
    <row r="11" spans="1:29">
      <c r="U11" s="135"/>
      <c r="V11" s="134"/>
      <c r="W11" s="133"/>
      <c r="Z11" s="6"/>
      <c r="AA11" s="6"/>
    </row>
    <row r="12" spans="1:29" ht="16.2" thickBot="1">
      <c r="B12" s="100"/>
      <c r="C12" s="100"/>
      <c r="D12" s="100"/>
      <c r="E12" s="100"/>
      <c r="F12" s="100"/>
      <c r="G12" s="101" t="s">
        <v>208</v>
      </c>
      <c r="H12" s="99"/>
      <c r="I12" s="99"/>
      <c r="J12" s="3"/>
      <c r="K12" s="9"/>
      <c r="L12" s="9"/>
      <c r="M12" s="101" t="s">
        <v>110</v>
      </c>
      <c r="N12" s="3"/>
      <c r="O12" s="102"/>
      <c r="P12" s="9"/>
      <c r="Q12" s="101" t="s">
        <v>206</v>
      </c>
      <c r="R12" s="9"/>
      <c r="S12" s="101" t="s">
        <v>168</v>
      </c>
      <c r="T12" s="9"/>
      <c r="U12" s="101" t="s">
        <v>106</v>
      </c>
      <c r="V12" s="3"/>
      <c r="W12" s="9"/>
      <c r="X12" s="9"/>
      <c r="Y12" s="101" t="s">
        <v>107</v>
      </c>
      <c r="AA12" s="115"/>
    </row>
    <row r="13" spans="1:29" ht="42" customHeight="1">
      <c r="B13" s="103" t="s">
        <v>0</v>
      </c>
      <c r="C13" s="104">
        <v>2021</v>
      </c>
      <c r="D13" s="104">
        <v>2020</v>
      </c>
      <c r="E13" s="104">
        <v>2019</v>
      </c>
      <c r="F13" s="104">
        <v>2018</v>
      </c>
      <c r="G13" s="104">
        <v>2017</v>
      </c>
      <c r="H13" s="104">
        <v>2016</v>
      </c>
      <c r="I13" s="105" t="s">
        <v>445</v>
      </c>
      <c r="J13" s="105" t="s">
        <v>444</v>
      </c>
      <c r="K13" s="40"/>
      <c r="L13" s="40"/>
      <c r="M13" s="106">
        <v>2017</v>
      </c>
      <c r="N13" s="104">
        <v>2016</v>
      </c>
      <c r="O13" s="105" t="s">
        <v>103</v>
      </c>
      <c r="P13" s="40"/>
      <c r="Q13" s="182" t="s">
        <v>74</v>
      </c>
      <c r="R13" s="40"/>
      <c r="S13" s="182" t="s">
        <v>88</v>
      </c>
      <c r="T13" s="40"/>
      <c r="U13" s="109" t="s">
        <v>74</v>
      </c>
      <c r="V13" s="110" t="s">
        <v>88</v>
      </c>
      <c r="W13" s="111" t="s">
        <v>89</v>
      </c>
      <c r="X13" s="40"/>
      <c r="Y13" s="112" t="s">
        <v>74</v>
      </c>
      <c r="Z13" s="113" t="s">
        <v>88</v>
      </c>
      <c r="AA13" s="114" t="s">
        <v>89</v>
      </c>
    </row>
    <row r="14" spans="1:29" ht="15.75" customHeight="1">
      <c r="B14" s="173" t="s">
        <v>38</v>
      </c>
      <c r="C14" s="270"/>
      <c r="D14" s="270"/>
      <c r="E14" s="70"/>
      <c r="F14" s="70"/>
      <c r="G14" s="69" t="str">
        <f>V14</f>
        <v/>
      </c>
      <c r="H14" s="69">
        <f>Z14</f>
        <v>0</v>
      </c>
      <c r="I14" s="69"/>
      <c r="J14" s="22"/>
      <c r="K14" s="41"/>
      <c r="L14" s="41"/>
      <c r="M14" s="108" t="str">
        <f>U14</f>
        <v/>
      </c>
      <c r="N14" s="69">
        <f>Y14</f>
        <v>0</v>
      </c>
      <c r="O14" s="22"/>
      <c r="P14" s="41"/>
      <c r="Q14" s="183"/>
      <c r="R14" s="41"/>
      <c r="S14" s="183"/>
      <c r="T14" s="41"/>
      <c r="U14" s="78" t="s">
        <v>79</v>
      </c>
      <c r="V14" s="79" t="s">
        <v>79</v>
      </c>
      <c r="W14" s="22" t="str">
        <f>IFERROR(V14/U14,"")</f>
        <v/>
      </c>
      <c r="X14" s="41"/>
      <c r="Y14" s="11"/>
      <c r="Z14" s="10"/>
      <c r="AA14" s="22"/>
      <c r="AC14" s="9"/>
    </row>
    <row r="15" spans="1:29" ht="15.75" customHeight="1">
      <c r="B15" s="93" t="s">
        <v>23</v>
      </c>
      <c r="C15" s="70">
        <v>6400000</v>
      </c>
      <c r="D15" s="70">
        <v>6400000</v>
      </c>
      <c r="E15" s="70">
        <f t="shared" ref="E15:E22" si="0">Q15</f>
        <v>6100000</v>
      </c>
      <c r="F15" s="70">
        <f t="shared" ref="F15:F22" si="1">S15</f>
        <v>6100000</v>
      </c>
      <c r="G15" s="69">
        <f>V15</f>
        <v>5700000</v>
      </c>
      <c r="H15" s="69">
        <f>Z15</f>
        <v>5700000</v>
      </c>
      <c r="I15" s="22">
        <f>IFERROR(C15/D15-1,"")</f>
        <v>0</v>
      </c>
      <c r="J15" s="22">
        <f>IFERROR(D15/E15-1,"")</f>
        <v>4.9180327868852514E-2</v>
      </c>
      <c r="K15" s="41"/>
      <c r="L15" s="41"/>
      <c r="M15" s="108">
        <f>U15</f>
        <v>5700000</v>
      </c>
      <c r="N15" s="69">
        <f>Y15</f>
        <v>5700000</v>
      </c>
      <c r="O15" s="22">
        <f>IFERROR(M15/N15-1,"")</f>
        <v>0</v>
      </c>
      <c r="P15" s="41"/>
      <c r="Q15" s="184">
        <v>6100000</v>
      </c>
      <c r="R15" s="41"/>
      <c r="S15" s="186">
        <v>6100000</v>
      </c>
      <c r="T15" s="41"/>
      <c r="U15" s="80">
        <f>Y15</f>
        <v>5700000</v>
      </c>
      <c r="V15" s="81">
        <f>Z15</f>
        <v>5700000</v>
      </c>
      <c r="W15" s="22">
        <f>IFERROR(V15/U15,"")</f>
        <v>1</v>
      </c>
      <c r="X15" s="41"/>
      <c r="Y15" s="78">
        <v>5700000</v>
      </c>
      <c r="Z15" s="79">
        <v>5700000</v>
      </c>
      <c r="AA15" s="22">
        <f>IFERROR(Z15/Y15,"")</f>
        <v>1</v>
      </c>
    </row>
    <row r="16" spans="1:29">
      <c r="B16" s="93" t="s">
        <v>30</v>
      </c>
      <c r="C16" s="70">
        <v>3100000</v>
      </c>
      <c r="D16" s="70">
        <v>2350000</v>
      </c>
      <c r="E16" s="70">
        <f t="shared" si="0"/>
        <v>2470000</v>
      </c>
      <c r="F16" s="70">
        <f t="shared" si="1"/>
        <v>2025000</v>
      </c>
      <c r="G16" s="69">
        <f>V16</f>
        <v>1770000</v>
      </c>
      <c r="H16" s="69">
        <f>Z16</f>
        <v>1770000</v>
      </c>
      <c r="I16" s="297">
        <f t="shared" ref="I16:I39" si="2">IFERROR(C16/D16-1,"")</f>
        <v>0.31914893617021267</v>
      </c>
      <c r="J16" s="22">
        <f t="shared" ref="J16:J57" si="3">IFERROR(D16/E16-1,"")</f>
        <v>-4.8582995951417018E-2</v>
      </c>
      <c r="K16" s="41"/>
      <c r="L16" s="41"/>
      <c r="M16" s="108">
        <f>U16</f>
        <v>1770000</v>
      </c>
      <c r="N16" s="69">
        <f>Y16</f>
        <v>1770000</v>
      </c>
      <c r="O16" s="22">
        <f>IFERROR(M16/N16-1,"")</f>
        <v>0</v>
      </c>
      <c r="P16" s="41"/>
      <c r="Q16" s="184">
        <v>2470000</v>
      </c>
      <c r="R16" s="41"/>
      <c r="S16" s="186">
        <v>2025000</v>
      </c>
      <c r="T16" s="41"/>
      <c r="U16" s="80">
        <f>Y16</f>
        <v>1770000</v>
      </c>
      <c r="V16" s="81">
        <f>Z16</f>
        <v>1770000</v>
      </c>
      <c r="W16" s="22">
        <f>IFERROR(V16/U16,"")</f>
        <v>1</v>
      </c>
      <c r="X16" s="41"/>
      <c r="Y16" s="78">
        <v>1770000</v>
      </c>
      <c r="Z16" s="79">
        <v>1770000</v>
      </c>
      <c r="AA16" s="22">
        <f>IFERROR(Z16/Y16,"")</f>
        <v>1</v>
      </c>
    </row>
    <row r="17" spans="2:29">
      <c r="B17" s="93" t="s">
        <v>167</v>
      </c>
      <c r="C17" s="70">
        <v>800000</v>
      </c>
      <c r="D17" s="70">
        <v>800000</v>
      </c>
      <c r="E17" s="70">
        <f t="shared" si="0"/>
        <v>800000</v>
      </c>
      <c r="F17" s="70">
        <f t="shared" si="1"/>
        <v>800000</v>
      </c>
      <c r="G17" s="69"/>
      <c r="H17" s="69"/>
      <c r="I17" s="22">
        <f t="shared" si="2"/>
        <v>0</v>
      </c>
      <c r="J17" s="22">
        <f t="shared" si="3"/>
        <v>0</v>
      </c>
      <c r="K17" s="41"/>
      <c r="L17" s="41"/>
      <c r="M17" s="108"/>
      <c r="N17" s="69"/>
      <c r="O17" s="22"/>
      <c r="P17" s="41"/>
      <c r="Q17" s="184">
        <v>800000</v>
      </c>
      <c r="R17" s="41"/>
      <c r="S17" s="186">
        <v>800000</v>
      </c>
      <c r="T17" s="41"/>
      <c r="U17" s="78"/>
      <c r="V17" s="79"/>
      <c r="W17" s="22"/>
      <c r="X17" s="41"/>
      <c r="Y17" s="78"/>
      <c r="Z17" s="79"/>
      <c r="AA17" s="22"/>
      <c r="AC17" s="9"/>
    </row>
    <row r="18" spans="2:29">
      <c r="B18" s="93" t="s">
        <v>68</v>
      </c>
      <c r="C18" s="70">
        <v>9800000</v>
      </c>
      <c r="D18" s="70">
        <v>9000000</v>
      </c>
      <c r="E18" s="70">
        <f t="shared" si="0"/>
        <v>8000000</v>
      </c>
      <c r="F18" s="70">
        <f t="shared" si="1"/>
        <v>7500000</v>
      </c>
      <c r="G18" s="69">
        <f>V18</f>
        <v>6000000</v>
      </c>
      <c r="H18" s="69">
        <f>Z18</f>
        <v>5600000</v>
      </c>
      <c r="I18" s="22">
        <f t="shared" si="2"/>
        <v>8.8888888888888795E-2</v>
      </c>
      <c r="J18" s="22">
        <f t="shared" si="3"/>
        <v>0.125</v>
      </c>
      <c r="K18" s="41"/>
      <c r="L18" s="41"/>
      <c r="M18" s="108">
        <f>U18</f>
        <v>6800000</v>
      </c>
      <c r="N18" s="69">
        <f>Y18</f>
        <v>6650000</v>
      </c>
      <c r="O18" s="22">
        <f>IFERROR(M18/N18-1,"")</f>
        <v>2.2556390977443552E-2</v>
      </c>
      <c r="P18" s="41"/>
      <c r="Q18" s="184">
        <v>8000000</v>
      </c>
      <c r="R18" s="41"/>
      <c r="S18" s="186">
        <v>7500000</v>
      </c>
      <c r="T18" s="41"/>
      <c r="U18" s="78">
        <v>6800000</v>
      </c>
      <c r="V18" s="79">
        <v>6000000</v>
      </c>
      <c r="W18" s="22">
        <f>IFERROR(V18/U18,"")</f>
        <v>0.88235294117647056</v>
      </c>
      <c r="X18" s="41"/>
      <c r="Y18" s="78">
        <v>6650000</v>
      </c>
      <c r="Z18" s="79">
        <v>5600000</v>
      </c>
      <c r="AA18" s="22">
        <f>IFERROR(Z18/Y18,"")</f>
        <v>0.84210526315789469</v>
      </c>
    </row>
    <row r="19" spans="2:29">
      <c r="B19" s="93" t="s">
        <v>124</v>
      </c>
      <c r="C19" s="70">
        <v>500000</v>
      </c>
      <c r="D19" s="70">
        <v>480000</v>
      </c>
      <c r="E19" s="70">
        <f t="shared" si="0"/>
        <v>480000</v>
      </c>
      <c r="F19" s="70">
        <f t="shared" si="1"/>
        <v>250000</v>
      </c>
      <c r="G19" s="69">
        <f>V19</f>
        <v>150000</v>
      </c>
      <c r="H19" s="69">
        <f>Z19</f>
        <v>0</v>
      </c>
      <c r="I19" s="22">
        <f t="shared" si="2"/>
        <v>4.1666666666666741E-2</v>
      </c>
      <c r="J19" s="22">
        <f t="shared" si="3"/>
        <v>0</v>
      </c>
      <c r="K19" s="41"/>
      <c r="L19" s="41"/>
      <c r="M19" s="108">
        <f>U19</f>
        <v>12000000</v>
      </c>
      <c r="N19" s="69">
        <f>Y19</f>
        <v>0</v>
      </c>
      <c r="O19" s="22"/>
      <c r="P19" s="41"/>
      <c r="Q19" s="184">
        <v>480000</v>
      </c>
      <c r="R19" s="41"/>
      <c r="S19" s="186">
        <v>250000</v>
      </c>
      <c r="T19" s="41"/>
      <c r="U19" s="78">
        <f>1.2*10000000</f>
        <v>12000000</v>
      </c>
      <c r="V19" s="79">
        <f>0.15*1000000</f>
        <v>150000</v>
      </c>
      <c r="W19" s="22">
        <f>IFERROR(V19/U19,"")</f>
        <v>1.2500000000000001E-2</v>
      </c>
      <c r="X19" s="41"/>
      <c r="Y19" s="78"/>
      <c r="Z19" s="79"/>
      <c r="AA19" s="23"/>
    </row>
    <row r="20" spans="2:29">
      <c r="B20" s="93" t="s">
        <v>96</v>
      </c>
      <c r="C20" s="70">
        <v>1200000</v>
      </c>
      <c r="D20" s="70">
        <v>1200000</v>
      </c>
      <c r="E20" s="70">
        <f t="shared" si="0"/>
        <v>1200000</v>
      </c>
      <c r="F20" s="70">
        <f t="shared" si="1"/>
        <v>2000000</v>
      </c>
      <c r="G20" s="69">
        <f>V20</f>
        <v>0</v>
      </c>
      <c r="H20" s="69">
        <f>Z20</f>
        <v>0</v>
      </c>
      <c r="I20" s="22">
        <f t="shared" si="2"/>
        <v>0</v>
      </c>
      <c r="J20" s="22">
        <f t="shared" si="3"/>
        <v>0</v>
      </c>
      <c r="K20" s="41"/>
      <c r="L20" s="41"/>
      <c r="M20" s="108">
        <f>U20</f>
        <v>0</v>
      </c>
      <c r="N20" s="69">
        <f>Y20</f>
        <v>0</v>
      </c>
      <c r="O20" s="22"/>
      <c r="P20" s="41"/>
      <c r="Q20" s="184">
        <v>1200000</v>
      </c>
      <c r="R20" s="41"/>
      <c r="S20" s="183">
        <v>2000000</v>
      </c>
      <c r="T20" s="41"/>
      <c r="U20" s="78"/>
      <c r="V20" s="79"/>
      <c r="W20" s="22"/>
      <c r="X20" s="41"/>
      <c r="Y20" s="78"/>
      <c r="Z20" s="79"/>
      <c r="AA20" s="22"/>
      <c r="AC20" s="9"/>
    </row>
    <row r="21" spans="2:29">
      <c r="B21" s="93" t="s">
        <v>24</v>
      </c>
      <c r="C21" s="70">
        <v>632000</v>
      </c>
      <c r="D21" s="70">
        <v>944000</v>
      </c>
      <c r="E21" s="70">
        <f t="shared" si="0"/>
        <v>924000</v>
      </c>
      <c r="F21" s="70">
        <f t="shared" si="1"/>
        <v>720000</v>
      </c>
      <c r="G21" s="69">
        <f>V21</f>
        <v>820000</v>
      </c>
      <c r="H21" s="69">
        <f>Z21</f>
        <v>418000</v>
      </c>
      <c r="I21" s="297">
        <f t="shared" si="2"/>
        <v>-0.33050847457627119</v>
      </c>
      <c r="J21" s="22">
        <f t="shared" si="3"/>
        <v>2.1645021645021689E-2</v>
      </c>
      <c r="K21" s="41"/>
      <c r="L21" s="41"/>
      <c r="M21" s="108">
        <f>U21</f>
        <v>6730000</v>
      </c>
      <c r="N21" s="69">
        <f>Y21</f>
        <v>7000000</v>
      </c>
      <c r="O21" s="22">
        <f>IFERROR(M21/N21-1,"")</f>
        <v>-3.857142857142859E-2</v>
      </c>
      <c r="P21" s="41"/>
      <c r="Q21" s="184">
        <v>924000</v>
      </c>
      <c r="R21" s="41"/>
      <c r="S21" s="186">
        <v>720000</v>
      </c>
      <c r="T21" s="41"/>
      <c r="U21" s="78">
        <v>6730000</v>
      </c>
      <c r="V21" s="79">
        <v>820000</v>
      </c>
      <c r="W21" s="22">
        <f>IFERROR(V21/U21,"")</f>
        <v>0.12184249628528974</v>
      </c>
      <c r="X21" s="41"/>
      <c r="Y21" s="78">
        <v>7000000</v>
      </c>
      <c r="Z21" s="79">
        <v>418000</v>
      </c>
      <c r="AA21" s="22">
        <f>IFERROR(Z21/Y21,"")</f>
        <v>5.9714285714285713E-2</v>
      </c>
    </row>
    <row r="22" spans="2:29">
      <c r="B22" s="93" t="s">
        <v>94</v>
      </c>
      <c r="C22" s="70">
        <v>17300000</v>
      </c>
      <c r="D22" s="70">
        <v>13845797</v>
      </c>
      <c r="E22" s="70">
        <f t="shared" si="0"/>
        <v>14480351.060000001</v>
      </c>
      <c r="F22" s="70">
        <f t="shared" si="1"/>
        <v>15522524.59</v>
      </c>
      <c r="G22" s="69"/>
      <c r="H22" s="69"/>
      <c r="I22" s="297">
        <f t="shared" si="2"/>
        <v>0.2494766462342326</v>
      </c>
      <c r="J22" s="22">
        <f t="shared" si="3"/>
        <v>-4.3821731764008831E-2</v>
      </c>
      <c r="K22" s="41"/>
      <c r="L22" s="41"/>
      <c r="M22" s="108"/>
      <c r="N22" s="69"/>
      <c r="O22" s="22"/>
      <c r="P22" s="41"/>
      <c r="Q22" s="184">
        <v>14480351.060000001</v>
      </c>
      <c r="R22" s="41"/>
      <c r="S22" s="186">
        <v>15522524.59</v>
      </c>
      <c r="T22" s="41"/>
      <c r="U22" s="78" t="s">
        <v>79</v>
      </c>
      <c r="V22" s="79" t="s">
        <v>79</v>
      </c>
      <c r="W22" s="22" t="str">
        <f>IFERROR(V22/U22,"")</f>
        <v/>
      </c>
      <c r="X22" s="41"/>
      <c r="Y22" s="11"/>
      <c r="Z22" s="10"/>
      <c r="AA22" s="22"/>
      <c r="AC22" s="9"/>
    </row>
    <row r="23" spans="2:29" ht="24.75" customHeight="1">
      <c r="B23" s="93" t="s">
        <v>82</v>
      </c>
      <c r="C23" s="70">
        <v>30000</v>
      </c>
      <c r="D23" s="70"/>
      <c r="E23" s="70"/>
      <c r="F23" s="70"/>
      <c r="G23" s="69"/>
      <c r="H23" s="69"/>
      <c r="I23" s="22" t="str">
        <f t="shared" ref="I23" si="4">IFERROR(C23/E23-1,"")</f>
        <v/>
      </c>
      <c r="J23" s="22" t="str">
        <f t="shared" si="3"/>
        <v/>
      </c>
      <c r="K23" s="41"/>
      <c r="L23" s="41"/>
      <c r="M23" s="108"/>
      <c r="N23" s="69"/>
      <c r="O23" s="22"/>
      <c r="P23" s="41"/>
      <c r="Q23" s="184"/>
      <c r="R23" s="41"/>
      <c r="S23" s="186"/>
      <c r="T23" s="41"/>
      <c r="U23" s="78"/>
      <c r="V23" s="79"/>
      <c r="W23" s="22"/>
      <c r="X23" s="41"/>
      <c r="Y23" s="11"/>
      <c r="Z23" s="10"/>
      <c r="AA23" s="22"/>
      <c r="AC23" s="9"/>
    </row>
    <row r="24" spans="2:29">
      <c r="B24" s="93" t="s">
        <v>97</v>
      </c>
      <c r="C24" s="70">
        <v>86076000</v>
      </c>
      <c r="D24" s="70">
        <v>30309000</v>
      </c>
      <c r="E24" s="70">
        <f t="shared" ref="E24:E42" si="5">Q24</f>
        <v>36446437</v>
      </c>
      <c r="F24" s="70">
        <f t="shared" ref="F24:F36" si="6">S24</f>
        <v>20104258</v>
      </c>
      <c r="G24" s="69">
        <f>V24</f>
        <v>34731346</v>
      </c>
      <c r="H24" s="69">
        <f>Z24</f>
        <v>31964258</v>
      </c>
      <c r="I24" s="297">
        <f t="shared" si="2"/>
        <v>1.8399485301395626</v>
      </c>
      <c r="J24" s="22">
        <f t="shared" si="3"/>
        <v>-0.16839607668645362</v>
      </c>
      <c r="K24" s="41"/>
      <c r="L24" s="41"/>
      <c r="M24" s="108">
        <f>U24</f>
        <v>34731346</v>
      </c>
      <c r="N24" s="69">
        <f>Y24</f>
        <v>31964258</v>
      </c>
      <c r="O24" s="22">
        <f>IFERROR(M24/N24-1,"")</f>
        <v>8.6568191259124516E-2</v>
      </c>
      <c r="P24" s="41"/>
      <c r="Q24" s="184">
        <v>36446437</v>
      </c>
      <c r="R24" s="41"/>
      <c r="S24" s="186">
        <v>20104258</v>
      </c>
      <c r="T24" s="41"/>
      <c r="U24" s="78">
        <v>34731346</v>
      </c>
      <c r="V24" s="79">
        <v>34731346</v>
      </c>
      <c r="W24" s="22">
        <f t="shared" ref="W24:W36" si="7">IFERROR(V24/U24,"")</f>
        <v>1</v>
      </c>
      <c r="X24" s="41"/>
      <c r="Y24" s="78">
        <v>31964258</v>
      </c>
      <c r="Z24" s="79">
        <v>31964258</v>
      </c>
      <c r="AA24" s="22">
        <f>IFERROR(Z24/Y24,"")</f>
        <v>1</v>
      </c>
      <c r="AC24" s="9"/>
    </row>
    <row r="25" spans="2:29">
      <c r="B25" s="93" t="s">
        <v>25</v>
      </c>
      <c r="C25" s="70">
        <v>19500000</v>
      </c>
      <c r="D25" s="70">
        <v>18857000</v>
      </c>
      <c r="E25" s="70">
        <f t="shared" si="5"/>
        <v>18974000</v>
      </c>
      <c r="F25" s="70">
        <f t="shared" si="6"/>
        <v>17875000</v>
      </c>
      <c r="G25" s="69">
        <f>V25</f>
        <v>14696733</v>
      </c>
      <c r="H25" s="69">
        <f>Z25</f>
        <v>14696733</v>
      </c>
      <c r="I25" s="22">
        <f t="shared" si="2"/>
        <v>3.4098743172296775E-2</v>
      </c>
      <c r="J25" s="22">
        <f t="shared" si="3"/>
        <v>-6.1663328765679815E-3</v>
      </c>
      <c r="K25" s="41"/>
      <c r="L25" s="41"/>
      <c r="M25" s="108">
        <f>U25</f>
        <v>16351696</v>
      </c>
      <c r="N25" s="69">
        <f>Y25</f>
        <v>16351696</v>
      </c>
      <c r="O25" s="22">
        <f>IFERROR(M25/N25-1,"")</f>
        <v>0</v>
      </c>
      <c r="P25" s="41"/>
      <c r="Q25" s="184">
        <v>18974000</v>
      </c>
      <c r="R25" s="41"/>
      <c r="S25" s="186">
        <v>17875000</v>
      </c>
      <c r="T25" s="41"/>
      <c r="U25" s="80">
        <f>Y25</f>
        <v>16351696</v>
      </c>
      <c r="V25" s="81">
        <f>Z25</f>
        <v>14696733</v>
      </c>
      <c r="W25" s="22">
        <f t="shared" si="7"/>
        <v>0.89878952005957058</v>
      </c>
      <c r="X25" s="41"/>
      <c r="Y25" s="78">
        <v>16351696</v>
      </c>
      <c r="Z25" s="79">
        <v>14696733</v>
      </c>
      <c r="AA25" s="22">
        <f>IFERROR(Z25/Y25,"")</f>
        <v>0.89878952005957058</v>
      </c>
    </row>
    <row r="26" spans="2:29">
      <c r="B26" s="93" t="s">
        <v>7</v>
      </c>
      <c r="C26" s="70">
        <v>970000</v>
      </c>
      <c r="D26" s="70">
        <v>920000</v>
      </c>
      <c r="E26" s="70">
        <f t="shared" si="5"/>
        <v>920000</v>
      </c>
      <c r="F26" s="70">
        <f t="shared" si="6"/>
        <v>3596000</v>
      </c>
      <c r="G26" s="70">
        <f>V26</f>
        <v>772257</v>
      </c>
      <c r="H26" s="70">
        <f>Z26</f>
        <v>867309</v>
      </c>
      <c r="I26" s="22">
        <f t="shared" si="2"/>
        <v>5.4347826086956541E-2</v>
      </c>
      <c r="J26" s="22">
        <f t="shared" si="3"/>
        <v>0</v>
      </c>
      <c r="K26" s="41"/>
      <c r="L26" s="41"/>
      <c r="M26" s="107">
        <v>772257</v>
      </c>
      <c r="N26" s="70">
        <v>867000</v>
      </c>
      <c r="O26" s="22">
        <f>IFERROR(M26/N26-1,"")</f>
        <v>-0.10927681660899657</v>
      </c>
      <c r="P26" s="41"/>
      <c r="Q26" s="184">
        <v>920000</v>
      </c>
      <c r="R26" s="41"/>
      <c r="S26" s="186">
        <v>3596000</v>
      </c>
      <c r="T26" s="41"/>
      <c r="U26" s="11">
        <v>772257</v>
      </c>
      <c r="V26" s="10">
        <v>772257</v>
      </c>
      <c r="W26" s="22">
        <f t="shared" si="7"/>
        <v>1</v>
      </c>
      <c r="X26" s="41"/>
      <c r="Y26" s="11">
        <v>867000</v>
      </c>
      <c r="Z26" s="10">
        <v>867309</v>
      </c>
      <c r="AA26" s="22">
        <f>IFERROR(Z26/Y26,"")</f>
        <v>1.0003564013840831</v>
      </c>
      <c r="AC26" s="66"/>
    </row>
    <row r="27" spans="2:29">
      <c r="B27" s="93" t="s">
        <v>78</v>
      </c>
      <c r="C27" s="70">
        <v>9920000</v>
      </c>
      <c r="D27" s="70">
        <v>7952000</v>
      </c>
      <c r="E27" s="196">
        <f t="shared" si="5"/>
        <v>7095046</v>
      </c>
      <c r="F27" s="70">
        <f t="shared" si="6"/>
        <v>7407095</v>
      </c>
      <c r="G27" s="69"/>
      <c r="H27" s="69"/>
      <c r="I27" s="297">
        <f t="shared" si="2"/>
        <v>0.2474849094567404</v>
      </c>
      <c r="J27" s="22">
        <f t="shared" si="3"/>
        <v>0.12078202170923213</v>
      </c>
      <c r="K27" s="41"/>
      <c r="L27" s="41"/>
      <c r="M27" s="108"/>
      <c r="N27" s="69"/>
      <c r="O27" s="22"/>
      <c r="P27" s="41"/>
      <c r="Q27" s="193">
        <v>7095046</v>
      </c>
      <c r="R27" s="41"/>
      <c r="S27" s="186">
        <v>7407095</v>
      </c>
      <c r="T27" s="41"/>
      <c r="U27" s="78" t="s">
        <v>79</v>
      </c>
      <c r="V27" s="79" t="s">
        <v>79</v>
      </c>
      <c r="W27" s="22" t="str">
        <f t="shared" si="7"/>
        <v/>
      </c>
      <c r="X27" s="41"/>
      <c r="Y27" s="78"/>
      <c r="Z27" s="79"/>
      <c r="AA27" s="22"/>
      <c r="AC27" s="9"/>
    </row>
    <row r="28" spans="2:29">
      <c r="B28" s="93" t="s">
        <v>21</v>
      </c>
      <c r="C28" s="70">
        <v>51783000</v>
      </c>
      <c r="D28" s="70">
        <v>50371000</v>
      </c>
      <c r="E28" s="70">
        <f t="shared" si="5"/>
        <v>42343000</v>
      </c>
      <c r="F28" s="70">
        <f t="shared" si="6"/>
        <v>42000000</v>
      </c>
      <c r="G28" s="69">
        <f t="shared" ref="G28:G47" si="8">V28</f>
        <v>45000000</v>
      </c>
      <c r="H28" s="69">
        <f t="shared" ref="H28:H47" si="9">Z28</f>
        <v>49000000</v>
      </c>
      <c r="I28" s="22">
        <f t="shared" si="2"/>
        <v>2.8032002541144685E-2</v>
      </c>
      <c r="J28" s="22">
        <f t="shared" si="3"/>
        <v>0.18959450204284067</v>
      </c>
      <c r="K28" s="41"/>
      <c r="L28" s="41"/>
      <c r="M28" s="108">
        <f t="shared" ref="M28:M47" si="10">U28</f>
        <v>45000000</v>
      </c>
      <c r="N28" s="69">
        <f t="shared" ref="N28:N47" si="11">Y28</f>
        <v>49000000</v>
      </c>
      <c r="O28" s="22">
        <f t="shared" ref="O28:O47" si="12">IFERROR(M28/N28-1,"")</f>
        <v>-8.1632653061224469E-2</v>
      </c>
      <c r="P28" s="41"/>
      <c r="Q28" s="184">
        <v>42343000</v>
      </c>
      <c r="R28" s="41"/>
      <c r="S28" s="186">
        <v>42000000</v>
      </c>
      <c r="T28" s="41"/>
      <c r="U28" s="78">
        <f>45*1000000</f>
        <v>45000000</v>
      </c>
      <c r="V28" s="79">
        <f>45*1000000</f>
        <v>45000000</v>
      </c>
      <c r="W28" s="22">
        <f t="shared" si="7"/>
        <v>1</v>
      </c>
      <c r="X28" s="41"/>
      <c r="Y28" s="78">
        <v>49000000</v>
      </c>
      <c r="Z28" s="79">
        <v>49000000</v>
      </c>
      <c r="AA28" s="22">
        <f t="shared" ref="AA28:AA36" si="13">IFERROR(Z28/Y28,"")</f>
        <v>1</v>
      </c>
      <c r="AC28" s="9"/>
    </row>
    <row r="29" spans="2:29">
      <c r="B29" s="93" t="s">
        <v>16</v>
      </c>
      <c r="C29" s="70">
        <v>1290000</v>
      </c>
      <c r="D29" s="70">
        <v>1290000</v>
      </c>
      <c r="E29" s="70">
        <f t="shared" si="5"/>
        <v>4772994</v>
      </c>
      <c r="F29" s="70">
        <f t="shared" si="6"/>
        <v>2340000</v>
      </c>
      <c r="G29" s="69">
        <f t="shared" si="8"/>
        <v>2340000</v>
      </c>
      <c r="H29" s="69">
        <f t="shared" si="9"/>
        <v>2570000</v>
      </c>
      <c r="I29" s="22">
        <f t="shared" si="2"/>
        <v>0</v>
      </c>
      <c r="J29" s="22">
        <f t="shared" si="3"/>
        <v>-0.72972938998037717</v>
      </c>
      <c r="K29" s="41"/>
      <c r="L29" s="41"/>
      <c r="M29" s="108">
        <f t="shared" si="10"/>
        <v>2340000</v>
      </c>
      <c r="N29" s="69">
        <f t="shared" si="11"/>
        <v>2570000</v>
      </c>
      <c r="O29" s="22">
        <f t="shared" si="12"/>
        <v>-8.9494163424124529E-2</v>
      </c>
      <c r="P29" s="41"/>
      <c r="Q29" s="184">
        <v>4772994</v>
      </c>
      <c r="R29" s="41"/>
      <c r="S29" s="186">
        <v>2340000</v>
      </c>
      <c r="T29" s="41"/>
      <c r="U29" s="78">
        <v>2340000</v>
      </c>
      <c r="V29" s="79">
        <v>2340000</v>
      </c>
      <c r="W29" s="22">
        <f t="shared" si="7"/>
        <v>1</v>
      </c>
      <c r="X29" s="41"/>
      <c r="Y29" s="78">
        <v>2570000</v>
      </c>
      <c r="Z29" s="79">
        <v>2570000</v>
      </c>
      <c r="AA29" s="22">
        <f t="shared" si="13"/>
        <v>1</v>
      </c>
      <c r="AC29" s="9"/>
    </row>
    <row r="30" spans="2:29">
      <c r="B30" s="93" t="s">
        <v>12</v>
      </c>
      <c r="C30" s="70">
        <v>24819741</v>
      </c>
      <c r="D30" s="70">
        <v>20111210</v>
      </c>
      <c r="E30" s="70">
        <f t="shared" si="5"/>
        <v>16249031</v>
      </c>
      <c r="F30" s="70">
        <f t="shared" si="6"/>
        <v>14247786</v>
      </c>
      <c r="G30" s="69">
        <f t="shared" si="8"/>
        <v>8074772</v>
      </c>
      <c r="H30" s="69">
        <f t="shared" si="9"/>
        <v>8178376</v>
      </c>
      <c r="I30" s="297">
        <f t="shared" si="2"/>
        <v>0.23412469960783056</v>
      </c>
      <c r="J30" s="22">
        <f t="shared" si="3"/>
        <v>0.2376867272885379</v>
      </c>
      <c r="K30" s="41"/>
      <c r="L30" s="41"/>
      <c r="M30" s="108">
        <f t="shared" si="10"/>
        <v>24231904</v>
      </c>
      <c r="N30" s="69">
        <f t="shared" si="11"/>
        <v>23681232</v>
      </c>
      <c r="O30" s="22">
        <f t="shared" si="12"/>
        <v>2.3253519918220444E-2</v>
      </c>
      <c r="P30" s="41"/>
      <c r="Q30" s="184">
        <v>16249031</v>
      </c>
      <c r="R30" s="41"/>
      <c r="S30" s="186">
        <v>14247786</v>
      </c>
      <c r="T30" s="41"/>
      <c r="U30" s="78">
        <v>24231904</v>
      </c>
      <c r="V30" s="79">
        <v>8074772</v>
      </c>
      <c r="W30" s="22">
        <f t="shared" si="7"/>
        <v>0.33322895303645972</v>
      </c>
      <c r="X30" s="41"/>
      <c r="Y30" s="78">
        <v>23681232</v>
      </c>
      <c r="Z30" s="79">
        <v>8178376</v>
      </c>
      <c r="AA30" s="22">
        <f t="shared" si="13"/>
        <v>0.34535264043695024</v>
      </c>
    </row>
    <row r="31" spans="2:29">
      <c r="B31" s="93" t="s">
        <v>19</v>
      </c>
      <c r="C31" s="70">
        <v>8300000.0000000009</v>
      </c>
      <c r="D31" s="70">
        <v>8300000.0000000009</v>
      </c>
      <c r="E31" s="70">
        <f t="shared" si="5"/>
        <v>7900000</v>
      </c>
      <c r="F31" s="70">
        <f t="shared" si="6"/>
        <v>7500000</v>
      </c>
      <c r="G31" s="69">
        <f t="shared" si="8"/>
        <v>7500000</v>
      </c>
      <c r="H31" s="69">
        <f t="shared" si="9"/>
        <v>7000000</v>
      </c>
      <c r="I31" s="22">
        <f t="shared" si="2"/>
        <v>0</v>
      </c>
      <c r="J31" s="22">
        <f t="shared" si="3"/>
        <v>5.0632911392405111E-2</v>
      </c>
      <c r="K31" s="41"/>
      <c r="L31" s="41"/>
      <c r="M31" s="108">
        <f t="shared" si="10"/>
        <v>39000000</v>
      </c>
      <c r="N31" s="69">
        <f t="shared" si="11"/>
        <v>37000000</v>
      </c>
      <c r="O31" s="22">
        <f t="shared" si="12"/>
        <v>5.4054054054053946E-2</v>
      </c>
      <c r="P31" s="41"/>
      <c r="Q31" s="184">
        <v>7900000</v>
      </c>
      <c r="R31" s="41"/>
      <c r="S31" s="186">
        <v>7500000</v>
      </c>
      <c r="T31" s="41"/>
      <c r="U31" s="78">
        <v>39000000</v>
      </c>
      <c r="V31" s="79">
        <v>7500000</v>
      </c>
      <c r="W31" s="22">
        <f t="shared" si="7"/>
        <v>0.19230769230769232</v>
      </c>
      <c r="X31" s="41"/>
      <c r="Y31" s="78">
        <v>37000000</v>
      </c>
      <c r="Z31" s="79">
        <v>7000000</v>
      </c>
      <c r="AA31" s="22">
        <f t="shared" si="13"/>
        <v>0.1891891891891892</v>
      </c>
    </row>
    <row r="32" spans="2:29">
      <c r="B32" s="93" t="s">
        <v>20</v>
      </c>
      <c r="C32" s="70">
        <v>22000000</v>
      </c>
      <c r="D32" s="70">
        <v>23000000</v>
      </c>
      <c r="E32" s="70">
        <f t="shared" si="5"/>
        <v>22329700</v>
      </c>
      <c r="F32" s="70">
        <f t="shared" si="6"/>
        <v>22147100</v>
      </c>
      <c r="G32" s="69">
        <f t="shared" si="8"/>
        <v>21968000</v>
      </c>
      <c r="H32" s="69">
        <f t="shared" si="9"/>
        <v>23124000</v>
      </c>
      <c r="I32" s="22">
        <f t="shared" si="2"/>
        <v>-4.3478260869565188E-2</v>
      </c>
      <c r="J32" s="22">
        <f t="shared" si="3"/>
        <v>3.0018316412670165E-2</v>
      </c>
      <c r="K32" s="41"/>
      <c r="L32" s="41"/>
      <c r="M32" s="108">
        <f t="shared" si="10"/>
        <v>21968000</v>
      </c>
      <c r="N32" s="69">
        <f t="shared" si="11"/>
        <v>23124000</v>
      </c>
      <c r="O32" s="22">
        <f t="shared" si="12"/>
        <v>-4.9991350977339533E-2</v>
      </c>
      <c r="P32" s="41"/>
      <c r="Q32" s="184">
        <v>22329700</v>
      </c>
      <c r="R32" s="41"/>
      <c r="S32" s="186">
        <v>22147100</v>
      </c>
      <c r="T32" s="41"/>
      <c r="U32" s="78">
        <v>21968000</v>
      </c>
      <c r="V32" s="79">
        <v>21968000</v>
      </c>
      <c r="W32" s="22">
        <f t="shared" si="7"/>
        <v>1</v>
      </c>
      <c r="X32" s="41"/>
      <c r="Y32" s="78">
        <v>23124000</v>
      </c>
      <c r="Z32" s="79">
        <v>23124000</v>
      </c>
      <c r="AA32" s="22">
        <f t="shared" si="13"/>
        <v>1</v>
      </c>
    </row>
    <row r="33" spans="2:29">
      <c r="B33" s="93" t="s">
        <v>8</v>
      </c>
      <c r="C33" s="70">
        <v>400000</v>
      </c>
      <c r="D33" s="70">
        <v>400000</v>
      </c>
      <c r="E33" s="70">
        <f t="shared" si="5"/>
        <v>400000</v>
      </c>
      <c r="F33" s="70">
        <f t="shared" si="6"/>
        <v>300000</v>
      </c>
      <c r="G33" s="69">
        <f t="shared" si="8"/>
        <v>300000</v>
      </c>
      <c r="H33" s="69">
        <f t="shared" si="9"/>
        <v>250000</v>
      </c>
      <c r="I33" s="22">
        <f t="shared" si="2"/>
        <v>0</v>
      </c>
      <c r="J33" s="22">
        <f t="shared" si="3"/>
        <v>0</v>
      </c>
      <c r="K33" s="41"/>
      <c r="L33" s="41"/>
      <c r="M33" s="108">
        <f t="shared" si="10"/>
        <v>600000</v>
      </c>
      <c r="N33" s="69">
        <f t="shared" si="11"/>
        <v>600000</v>
      </c>
      <c r="O33" s="22">
        <f t="shared" si="12"/>
        <v>0</v>
      </c>
      <c r="P33" s="41"/>
      <c r="Q33" s="184">
        <v>400000</v>
      </c>
      <c r="R33" s="41"/>
      <c r="S33" s="186">
        <v>300000</v>
      </c>
      <c r="T33" s="41"/>
      <c r="U33" s="80">
        <f>Y33</f>
        <v>600000</v>
      </c>
      <c r="V33" s="79">
        <v>300000</v>
      </c>
      <c r="W33" s="22">
        <f t="shared" si="7"/>
        <v>0.5</v>
      </c>
      <c r="X33" s="41"/>
      <c r="Y33" s="78">
        <v>600000</v>
      </c>
      <c r="Z33" s="79">
        <v>250000</v>
      </c>
      <c r="AA33" s="22">
        <f t="shared" si="13"/>
        <v>0.41666666666666669</v>
      </c>
    </row>
    <row r="34" spans="2:29">
      <c r="B34" s="93" t="s">
        <v>15</v>
      </c>
      <c r="C34" s="70">
        <v>7400000</v>
      </c>
      <c r="D34" s="70">
        <v>7000000</v>
      </c>
      <c r="E34" s="70">
        <f t="shared" si="5"/>
        <v>6900000</v>
      </c>
      <c r="F34" s="70">
        <f t="shared" si="6"/>
        <v>6900000</v>
      </c>
      <c r="G34" s="69">
        <f t="shared" si="8"/>
        <v>6500000</v>
      </c>
      <c r="H34" s="69">
        <f t="shared" si="9"/>
        <v>6500000</v>
      </c>
      <c r="I34" s="22">
        <f t="shared" si="2"/>
        <v>5.7142857142857162E-2</v>
      </c>
      <c r="J34" s="22">
        <f t="shared" si="3"/>
        <v>1.449275362318847E-2</v>
      </c>
      <c r="K34" s="41"/>
      <c r="L34" s="41"/>
      <c r="M34" s="108">
        <f t="shared" si="10"/>
        <v>6500000</v>
      </c>
      <c r="N34" s="69">
        <f t="shared" si="11"/>
        <v>6500000</v>
      </c>
      <c r="O34" s="22">
        <f t="shared" si="12"/>
        <v>0</v>
      </c>
      <c r="P34" s="41"/>
      <c r="Q34" s="184">
        <v>6900000</v>
      </c>
      <c r="R34" s="41"/>
      <c r="S34" s="186">
        <v>6900000</v>
      </c>
      <c r="T34" s="41"/>
      <c r="U34" s="80">
        <f>Y34</f>
        <v>6500000</v>
      </c>
      <c r="V34" s="81">
        <f>Z34</f>
        <v>6500000</v>
      </c>
      <c r="W34" s="22">
        <f t="shared" si="7"/>
        <v>1</v>
      </c>
      <c r="X34" s="41"/>
      <c r="Y34" s="78">
        <v>6500000</v>
      </c>
      <c r="Z34" s="79">
        <v>6500000</v>
      </c>
      <c r="AA34" s="22">
        <f t="shared" si="13"/>
        <v>1</v>
      </c>
    </row>
    <row r="35" spans="2:29">
      <c r="B35" s="93" t="s">
        <v>6</v>
      </c>
      <c r="C35" s="70">
        <v>25199000</v>
      </c>
      <c r="D35" s="70">
        <v>24887000</v>
      </c>
      <c r="E35" s="70">
        <f t="shared" si="5"/>
        <v>25591193</v>
      </c>
      <c r="F35" s="70">
        <f t="shared" si="6"/>
        <v>25056000</v>
      </c>
      <c r="G35" s="69">
        <f t="shared" si="8"/>
        <v>29600000</v>
      </c>
      <c r="H35" s="69">
        <f t="shared" si="9"/>
        <v>28500000</v>
      </c>
      <c r="I35" s="22">
        <f t="shared" si="2"/>
        <v>1.2536665729095509E-2</v>
      </c>
      <c r="J35" s="22">
        <f t="shared" si="3"/>
        <v>-2.751700555734149E-2</v>
      </c>
      <c r="K35" s="41"/>
      <c r="L35" s="41"/>
      <c r="M35" s="108">
        <f t="shared" si="10"/>
        <v>29600000</v>
      </c>
      <c r="N35" s="69">
        <f t="shared" si="11"/>
        <v>28500000</v>
      </c>
      <c r="O35" s="22">
        <f t="shared" si="12"/>
        <v>3.8596491228070073E-2</v>
      </c>
      <c r="P35" s="41"/>
      <c r="Q35" s="184">
        <v>25591193</v>
      </c>
      <c r="R35" s="41"/>
      <c r="S35" s="186">
        <v>25056000</v>
      </c>
      <c r="T35" s="41"/>
      <c r="U35" s="78">
        <v>29600000</v>
      </c>
      <c r="V35" s="79">
        <v>29600000</v>
      </c>
      <c r="W35" s="22">
        <f t="shared" si="7"/>
        <v>1</v>
      </c>
      <c r="X35" s="41"/>
      <c r="Y35" s="78">
        <v>28500000</v>
      </c>
      <c r="Z35" s="79">
        <v>28500000</v>
      </c>
      <c r="AA35" s="22">
        <f t="shared" si="13"/>
        <v>1</v>
      </c>
      <c r="AC35" s="9"/>
    </row>
    <row r="36" spans="2:29">
      <c r="B36" s="93" t="s">
        <v>11</v>
      </c>
      <c r="C36" s="70">
        <v>4280000</v>
      </c>
      <c r="D36" s="70">
        <v>4300000</v>
      </c>
      <c r="E36" s="70">
        <f t="shared" si="5"/>
        <v>3480000</v>
      </c>
      <c r="F36" s="70">
        <f t="shared" si="6"/>
        <v>3720000</v>
      </c>
      <c r="G36" s="69">
        <f t="shared" si="8"/>
        <v>3900000</v>
      </c>
      <c r="H36" s="69">
        <f t="shared" si="9"/>
        <v>3410000</v>
      </c>
      <c r="I36" s="22">
        <f t="shared" si="2"/>
        <v>-4.6511627906976605E-3</v>
      </c>
      <c r="J36" s="22">
        <f t="shared" si="3"/>
        <v>0.23563218390804597</v>
      </c>
      <c r="K36" s="41"/>
      <c r="L36" s="41"/>
      <c r="M36" s="108">
        <f t="shared" si="10"/>
        <v>3900000</v>
      </c>
      <c r="N36" s="69">
        <f t="shared" si="11"/>
        <v>3410000</v>
      </c>
      <c r="O36" s="22">
        <f t="shared" si="12"/>
        <v>0.14369501466275669</v>
      </c>
      <c r="P36" s="41"/>
      <c r="Q36" s="184">
        <v>3480000</v>
      </c>
      <c r="R36" s="41"/>
      <c r="S36" s="186">
        <v>3720000</v>
      </c>
      <c r="T36" s="41"/>
      <c r="U36" s="78">
        <v>3900000</v>
      </c>
      <c r="V36" s="79">
        <v>3900000</v>
      </c>
      <c r="W36" s="22">
        <f t="shared" si="7"/>
        <v>1</v>
      </c>
      <c r="X36" s="41"/>
      <c r="Y36" s="78">
        <v>3410000</v>
      </c>
      <c r="Z36" s="79">
        <v>3410000</v>
      </c>
      <c r="AA36" s="22">
        <f t="shared" si="13"/>
        <v>1</v>
      </c>
      <c r="AC36" s="9"/>
    </row>
    <row r="37" spans="2:29">
      <c r="B37" s="94" t="s">
        <v>26</v>
      </c>
      <c r="C37" s="70">
        <v>69605000</v>
      </c>
      <c r="D37" s="70">
        <v>63414000</v>
      </c>
      <c r="E37" s="70">
        <f t="shared" si="5"/>
        <v>65230600</v>
      </c>
      <c r="F37" s="70"/>
      <c r="G37" s="70" t="str">
        <f t="shared" si="8"/>
        <v/>
      </c>
      <c r="H37" s="70">
        <f t="shared" si="9"/>
        <v>0</v>
      </c>
      <c r="I37" s="22">
        <f t="shared" si="2"/>
        <v>9.7628283975147445E-2</v>
      </c>
      <c r="J37" s="22">
        <f t="shared" si="3"/>
        <v>-2.7848893004203568E-2</v>
      </c>
      <c r="K37" s="41"/>
      <c r="L37" s="41"/>
      <c r="M37" s="107" t="str">
        <f t="shared" si="10"/>
        <v/>
      </c>
      <c r="N37" s="70">
        <f t="shared" si="11"/>
        <v>0</v>
      </c>
      <c r="O37" s="22" t="str">
        <f t="shared" si="12"/>
        <v/>
      </c>
      <c r="P37" s="41"/>
      <c r="Q37" s="184">
        <v>65230600</v>
      </c>
      <c r="R37" s="41"/>
      <c r="S37" s="183"/>
      <c r="T37" s="41"/>
      <c r="U37" s="78" t="s">
        <v>79</v>
      </c>
      <c r="V37" s="79" t="s">
        <v>79</v>
      </c>
      <c r="W37" s="22"/>
      <c r="X37" s="41"/>
      <c r="Y37" s="78"/>
      <c r="Z37" s="79"/>
      <c r="AA37" s="22"/>
      <c r="AC37" s="9"/>
    </row>
    <row r="38" spans="2:29">
      <c r="B38" s="93" t="s">
        <v>125</v>
      </c>
      <c r="C38" s="70">
        <v>34000000</v>
      </c>
      <c r="D38" s="70">
        <v>34000000</v>
      </c>
      <c r="E38" s="70">
        <f t="shared" si="5"/>
        <v>48000000</v>
      </c>
      <c r="F38" s="70">
        <f>S38</f>
        <v>12000000</v>
      </c>
      <c r="G38" s="70">
        <f t="shared" si="8"/>
        <v>12000000</v>
      </c>
      <c r="H38" s="70">
        <f t="shared" si="9"/>
        <v>8000000</v>
      </c>
      <c r="I38" s="22">
        <f t="shared" si="2"/>
        <v>0</v>
      </c>
      <c r="J38" s="22">
        <f t="shared" si="3"/>
        <v>-0.29166666666666663</v>
      </c>
      <c r="K38" s="41"/>
      <c r="L38" s="41"/>
      <c r="M38" s="108">
        <f t="shared" si="10"/>
        <v>110000000</v>
      </c>
      <c r="N38" s="69">
        <f t="shared" si="11"/>
        <v>0</v>
      </c>
      <c r="O38" s="37" t="str">
        <f t="shared" si="12"/>
        <v/>
      </c>
      <c r="P38" s="41"/>
      <c r="Q38" s="184">
        <v>48000000</v>
      </c>
      <c r="R38" s="41"/>
      <c r="S38" s="186">
        <v>12000000</v>
      </c>
      <c r="T38" s="41"/>
      <c r="U38" s="78">
        <v>110000000</v>
      </c>
      <c r="V38" s="78">
        <v>12000000</v>
      </c>
      <c r="W38" s="22">
        <f>IFERROR(V38/U38,"")</f>
        <v>0.10909090909090909</v>
      </c>
      <c r="X38" s="41"/>
      <c r="Y38" s="78"/>
      <c r="Z38" s="78">
        <v>8000000</v>
      </c>
      <c r="AA38" s="22" t="str">
        <f>IFERROR(Z38/Y38,"")</f>
        <v/>
      </c>
    </row>
    <row r="39" spans="2:29">
      <c r="B39" s="94" t="s">
        <v>169</v>
      </c>
      <c r="C39" s="70"/>
      <c r="D39" s="70"/>
      <c r="E39" s="70">
        <f t="shared" si="5"/>
        <v>1241000</v>
      </c>
      <c r="F39" s="70">
        <f>S39</f>
        <v>1035000</v>
      </c>
      <c r="G39" s="70">
        <f t="shared" si="8"/>
        <v>0</v>
      </c>
      <c r="H39" s="70">
        <f t="shared" si="9"/>
        <v>0</v>
      </c>
      <c r="I39" s="22" t="str">
        <f t="shared" si="2"/>
        <v/>
      </c>
      <c r="J39" s="22">
        <f t="shared" si="3"/>
        <v>-1</v>
      </c>
      <c r="K39" s="41"/>
      <c r="L39" s="41"/>
      <c r="M39" s="107">
        <f t="shared" si="10"/>
        <v>0</v>
      </c>
      <c r="N39" s="70">
        <f t="shared" si="11"/>
        <v>0</v>
      </c>
      <c r="O39" s="22" t="str">
        <f t="shared" si="12"/>
        <v/>
      </c>
      <c r="P39" s="41"/>
      <c r="Q39" s="184">
        <v>1241000</v>
      </c>
      <c r="R39" s="41"/>
      <c r="S39" s="183">
        <v>1035000</v>
      </c>
      <c r="T39" s="41"/>
      <c r="U39" s="78"/>
      <c r="V39" s="79"/>
      <c r="W39" s="22"/>
      <c r="X39" s="41"/>
      <c r="Y39" s="78"/>
      <c r="Z39" s="79"/>
      <c r="AA39" s="22"/>
      <c r="AC39" s="9"/>
    </row>
    <row r="40" spans="2:29">
      <c r="B40" s="93" t="s">
        <v>2</v>
      </c>
      <c r="C40" s="70">
        <v>2650000</v>
      </c>
      <c r="D40" s="70">
        <v>2332000</v>
      </c>
      <c r="E40" s="70">
        <f t="shared" si="5"/>
        <v>2275200</v>
      </c>
      <c r="F40" s="70">
        <f>S40</f>
        <v>2275200</v>
      </c>
      <c r="G40" s="69">
        <f t="shared" si="8"/>
        <v>2062728</v>
      </c>
      <c r="H40" s="69">
        <f t="shared" si="9"/>
        <v>1650644</v>
      </c>
      <c r="I40" s="22">
        <f>IFERROR(C40/D40-1,"")</f>
        <v>0.13636363636363646</v>
      </c>
      <c r="J40" s="22">
        <f t="shared" si="3"/>
        <v>2.4964838255977506E-2</v>
      </c>
      <c r="K40" s="41"/>
      <c r="L40" s="41"/>
      <c r="M40" s="108">
        <f t="shared" si="10"/>
        <v>1951100</v>
      </c>
      <c r="N40" s="69">
        <f t="shared" si="11"/>
        <v>1522000</v>
      </c>
      <c r="O40" s="22">
        <f t="shared" si="12"/>
        <v>0.28193166885676746</v>
      </c>
      <c r="P40" s="41"/>
      <c r="Q40" s="184">
        <v>2275200</v>
      </c>
      <c r="R40" s="41"/>
      <c r="S40" s="186">
        <v>2275200</v>
      </c>
      <c r="T40" s="41"/>
      <c r="U40" s="78">
        <v>1951100</v>
      </c>
      <c r="V40" s="79">
        <v>2062728</v>
      </c>
      <c r="W40" s="22">
        <f t="shared" ref="W40:W47" si="14">IFERROR(V40/U40,"")</f>
        <v>1.0572128542873251</v>
      </c>
      <c r="X40" s="41"/>
      <c r="Y40" s="78">
        <v>1522000</v>
      </c>
      <c r="Z40" s="79">
        <v>1650644</v>
      </c>
      <c r="AA40" s="22">
        <f>IFERROR(Z40/Y40,"")</f>
        <v>1.0845229960578187</v>
      </c>
    </row>
    <row r="41" spans="2:29">
      <c r="B41" s="94" t="s">
        <v>83</v>
      </c>
      <c r="C41" s="70">
        <v>630000</v>
      </c>
      <c r="D41" s="70">
        <v>1140000</v>
      </c>
      <c r="E41" s="194">
        <f t="shared" si="5"/>
        <v>955000</v>
      </c>
      <c r="F41" s="70">
        <f>S41</f>
        <v>330000</v>
      </c>
      <c r="G41" s="70" t="str">
        <f t="shared" si="8"/>
        <v/>
      </c>
      <c r="H41" s="70">
        <f t="shared" si="9"/>
        <v>0</v>
      </c>
      <c r="I41" s="297">
        <f>IFERROR(C41/D41-1,"")</f>
        <v>-0.44736842105263153</v>
      </c>
      <c r="J41" s="22">
        <f t="shared" si="3"/>
        <v>0.19371727748691092</v>
      </c>
      <c r="K41" s="41"/>
      <c r="L41" s="41"/>
      <c r="M41" s="107" t="str">
        <f t="shared" si="10"/>
        <v/>
      </c>
      <c r="N41" s="70">
        <f t="shared" si="11"/>
        <v>0</v>
      </c>
      <c r="O41" s="22" t="str">
        <f t="shared" si="12"/>
        <v/>
      </c>
      <c r="P41" s="41"/>
      <c r="Q41" s="195">
        <v>955000</v>
      </c>
      <c r="R41" s="41"/>
      <c r="S41" s="186">
        <v>330000</v>
      </c>
      <c r="T41" s="41"/>
      <c r="U41" s="78" t="s">
        <v>79</v>
      </c>
      <c r="V41" s="79" t="s">
        <v>79</v>
      </c>
      <c r="W41" s="22" t="str">
        <f t="shared" si="14"/>
        <v/>
      </c>
      <c r="X41" s="41"/>
      <c r="Y41" s="78"/>
      <c r="Z41" s="79"/>
      <c r="AA41" s="22"/>
      <c r="AC41" s="9"/>
    </row>
    <row r="42" spans="2:29" ht="16.5" customHeight="1">
      <c r="B42" s="94" t="s">
        <v>17</v>
      </c>
      <c r="C42" s="70">
        <v>75000</v>
      </c>
      <c r="D42" s="70">
        <v>75000</v>
      </c>
      <c r="E42" s="194">
        <f t="shared" si="5"/>
        <v>75000</v>
      </c>
      <c r="F42" s="70">
        <f>S42</f>
        <v>75000</v>
      </c>
      <c r="G42" s="70" t="str">
        <f t="shared" si="8"/>
        <v/>
      </c>
      <c r="H42" s="70">
        <f t="shared" si="9"/>
        <v>0</v>
      </c>
      <c r="I42" s="22">
        <f t="shared" ref="I42" si="15">IFERROR(C42/D42-1,"")</f>
        <v>0</v>
      </c>
      <c r="J42" s="22">
        <f t="shared" si="3"/>
        <v>0</v>
      </c>
      <c r="K42" s="41"/>
      <c r="L42" s="41"/>
      <c r="M42" s="107">
        <f t="shared" si="10"/>
        <v>400000</v>
      </c>
      <c r="N42" s="70">
        <f t="shared" si="11"/>
        <v>400000</v>
      </c>
      <c r="O42" s="22">
        <f t="shared" si="12"/>
        <v>0</v>
      </c>
      <c r="P42" s="41"/>
      <c r="Q42" s="195">
        <v>75000</v>
      </c>
      <c r="R42" s="41"/>
      <c r="S42" s="186">
        <v>75000</v>
      </c>
      <c r="T42" s="41"/>
      <c r="U42" s="80">
        <f>Y42</f>
        <v>400000</v>
      </c>
      <c r="V42" s="79" t="s">
        <v>79</v>
      </c>
      <c r="W42" s="22" t="str">
        <f t="shared" si="14"/>
        <v/>
      </c>
      <c r="X42" s="41"/>
      <c r="Y42" s="78">
        <f>0.4*1000000</f>
        <v>400000</v>
      </c>
      <c r="Z42" s="79"/>
      <c r="AA42" s="22"/>
      <c r="AC42" s="9"/>
    </row>
    <row r="43" spans="2:29" ht="14.25" customHeight="1">
      <c r="B43" s="94" t="s">
        <v>66</v>
      </c>
      <c r="D43" s="70">
        <v>0</v>
      </c>
      <c r="E43" s="70"/>
      <c r="F43" s="70"/>
      <c r="G43" s="70" t="str">
        <f t="shared" si="8"/>
        <v/>
      </c>
      <c r="H43" s="70">
        <f t="shared" si="9"/>
        <v>0</v>
      </c>
      <c r="I43" s="22" t="str">
        <f>IFERROR(C44/D43-1,"")</f>
        <v/>
      </c>
      <c r="J43" s="22" t="str">
        <f t="shared" si="3"/>
        <v/>
      </c>
      <c r="K43" s="41"/>
      <c r="L43" s="41"/>
      <c r="M43" s="107" t="str">
        <f t="shared" si="10"/>
        <v/>
      </c>
      <c r="N43" s="70">
        <f t="shared" si="11"/>
        <v>0</v>
      </c>
      <c r="O43" s="22" t="str">
        <f t="shared" si="12"/>
        <v/>
      </c>
      <c r="P43" s="41"/>
      <c r="Q43" s="184"/>
      <c r="R43" s="41"/>
      <c r="S43" s="183"/>
      <c r="T43" s="41"/>
      <c r="U43" s="78" t="s">
        <v>79</v>
      </c>
      <c r="V43" s="79" t="s">
        <v>79</v>
      </c>
      <c r="W43" s="22" t="str">
        <f t="shared" si="14"/>
        <v/>
      </c>
      <c r="X43" s="41"/>
      <c r="Y43" s="78"/>
      <c r="Z43" s="79"/>
      <c r="AA43" s="22" t="str">
        <f>IFERROR(Z43/Y43,"")</f>
        <v/>
      </c>
      <c r="AC43" s="9"/>
    </row>
    <row r="44" spans="2:29">
      <c r="B44" s="93" t="s">
        <v>31</v>
      </c>
      <c r="C44" s="70">
        <v>23000000</v>
      </c>
      <c r="D44" s="70">
        <v>8000000</v>
      </c>
      <c r="E44" s="194">
        <f t="shared" ref="E44:E55" si="16">Q44</f>
        <v>8000000</v>
      </c>
      <c r="F44" s="70">
        <f>S44</f>
        <v>8000000</v>
      </c>
      <c r="G44" s="69">
        <f t="shared" si="8"/>
        <v>8000000</v>
      </c>
      <c r="H44" s="69">
        <f t="shared" si="9"/>
        <v>8000000</v>
      </c>
      <c r="I44" s="297">
        <f>IFERROR(C44/D44-1,"")</f>
        <v>1.875</v>
      </c>
      <c r="J44" s="22">
        <f t="shared" si="3"/>
        <v>0</v>
      </c>
      <c r="K44" s="41"/>
      <c r="L44" s="41"/>
      <c r="M44" s="108">
        <f t="shared" si="10"/>
        <v>12000000</v>
      </c>
      <c r="N44" s="69">
        <f t="shared" si="11"/>
        <v>12000000</v>
      </c>
      <c r="O44" s="22">
        <f t="shared" si="12"/>
        <v>0</v>
      </c>
      <c r="P44" s="41"/>
      <c r="Q44" s="186">
        <v>8000000</v>
      </c>
      <c r="R44" s="41"/>
      <c r="S44" s="186">
        <v>8000000</v>
      </c>
      <c r="T44" s="41"/>
      <c r="U44" s="78">
        <f>Y44</f>
        <v>12000000</v>
      </c>
      <c r="V44" s="79">
        <f>Z44</f>
        <v>8000000</v>
      </c>
      <c r="W44" s="22">
        <f t="shared" si="14"/>
        <v>0.66666666666666663</v>
      </c>
      <c r="X44" s="41"/>
      <c r="Y44" s="78">
        <v>12000000</v>
      </c>
      <c r="Z44" s="79">
        <v>8000000</v>
      </c>
      <c r="AA44" s="22">
        <f>IFERROR(Z44/Y44,"")</f>
        <v>0.66666666666666663</v>
      </c>
    </row>
    <row r="45" spans="2:29">
      <c r="B45" s="93" t="s">
        <v>4</v>
      </c>
      <c r="C45" s="70">
        <v>450000</v>
      </c>
      <c r="D45" s="70">
        <v>320000</v>
      </c>
      <c r="E45" s="70">
        <f t="shared" si="16"/>
        <v>380000</v>
      </c>
      <c r="F45" s="70">
        <f>S45</f>
        <v>340000</v>
      </c>
      <c r="G45" s="69">
        <f t="shared" si="8"/>
        <v>380000</v>
      </c>
      <c r="H45" s="69">
        <f t="shared" si="9"/>
        <v>220000</v>
      </c>
      <c r="I45" s="297">
        <f>IFERROR(C45/D45-1,"")</f>
        <v>0.40625</v>
      </c>
      <c r="J45" s="22">
        <f t="shared" si="3"/>
        <v>-0.15789473684210531</v>
      </c>
      <c r="K45" s="41"/>
      <c r="L45" s="41"/>
      <c r="M45" s="108">
        <f t="shared" si="10"/>
        <v>380000</v>
      </c>
      <c r="N45" s="69">
        <f t="shared" si="11"/>
        <v>220000</v>
      </c>
      <c r="O45" s="22">
        <f t="shared" si="12"/>
        <v>0.72727272727272729</v>
      </c>
      <c r="P45" s="41"/>
      <c r="Q45" s="184">
        <v>380000</v>
      </c>
      <c r="R45" s="41"/>
      <c r="S45" s="186">
        <v>340000</v>
      </c>
      <c r="T45" s="41"/>
      <c r="U45" s="78">
        <v>380000</v>
      </c>
      <c r="V45" s="79">
        <v>380000</v>
      </c>
      <c r="W45" s="22">
        <f t="shared" si="14"/>
        <v>1</v>
      </c>
      <c r="X45" s="41"/>
      <c r="Y45" s="78">
        <v>220000</v>
      </c>
      <c r="Z45" s="79">
        <v>220000</v>
      </c>
      <c r="AA45" s="22">
        <f>IFERROR(Z45/Y45,"")</f>
        <v>1</v>
      </c>
    </row>
    <row r="46" spans="2:29">
      <c r="B46" s="93" t="s">
        <v>13</v>
      </c>
      <c r="C46" s="70">
        <v>39000000</v>
      </c>
      <c r="D46" s="70">
        <v>31100000</v>
      </c>
      <c r="E46" s="70">
        <f t="shared" si="16"/>
        <v>32200000</v>
      </c>
      <c r="F46" s="70">
        <f>S46</f>
        <v>33900000</v>
      </c>
      <c r="G46" s="69">
        <f t="shared" si="8"/>
        <v>29100000</v>
      </c>
      <c r="H46" s="69">
        <f t="shared" si="9"/>
        <v>28600000</v>
      </c>
      <c r="I46" s="297">
        <f>IFERROR(C46/D46-1,"")</f>
        <v>0.25401929260450151</v>
      </c>
      <c r="J46" s="22">
        <f t="shared" si="3"/>
        <v>-3.4161490683229823E-2</v>
      </c>
      <c r="K46" s="41"/>
      <c r="L46" s="41"/>
      <c r="M46" s="108">
        <f t="shared" si="10"/>
        <v>31400000</v>
      </c>
      <c r="N46" s="69">
        <f t="shared" si="11"/>
        <v>30400000</v>
      </c>
      <c r="O46" s="22">
        <f t="shared" si="12"/>
        <v>3.289473684210531E-2</v>
      </c>
      <c r="P46" s="41"/>
      <c r="Q46" s="184">
        <v>32200000</v>
      </c>
      <c r="R46" s="41"/>
      <c r="S46" s="186">
        <v>33900000</v>
      </c>
      <c r="T46" s="41"/>
      <c r="U46" s="78">
        <f>31.4*1000000</f>
        <v>31400000</v>
      </c>
      <c r="V46" s="79">
        <f>29.1*1000000</f>
        <v>29100000</v>
      </c>
      <c r="W46" s="22">
        <f t="shared" si="14"/>
        <v>0.92675159235668791</v>
      </c>
      <c r="X46" s="41"/>
      <c r="Y46" s="78">
        <v>30400000</v>
      </c>
      <c r="Z46" s="79">
        <v>28600000</v>
      </c>
      <c r="AA46" s="22">
        <f>IFERROR(Z46/Y46,"")</f>
        <v>0.94078947368421051</v>
      </c>
      <c r="AC46" s="9"/>
    </row>
    <row r="47" spans="2:29">
      <c r="B47" s="93" t="s">
        <v>34</v>
      </c>
      <c r="C47" s="70">
        <v>4540000</v>
      </c>
      <c r="D47" s="70">
        <v>4750000</v>
      </c>
      <c r="E47" s="70">
        <f t="shared" si="16"/>
        <v>4027000</v>
      </c>
      <c r="F47" s="70">
        <f>S47</f>
        <v>3480000</v>
      </c>
      <c r="G47" s="69">
        <f t="shared" si="8"/>
        <v>2058000</v>
      </c>
      <c r="H47" s="69">
        <f t="shared" si="9"/>
        <v>2058000</v>
      </c>
      <c r="I47" s="22">
        <f>IFERROR(C47/D47-1,"")</f>
        <v>-4.4210526315789478E-2</v>
      </c>
      <c r="J47" s="22">
        <f t="shared" si="3"/>
        <v>0.179538117705488</v>
      </c>
      <c r="K47" s="41"/>
      <c r="L47" s="41"/>
      <c r="M47" s="108">
        <f t="shared" si="10"/>
        <v>3058000</v>
      </c>
      <c r="N47" s="69">
        <f t="shared" si="11"/>
        <v>3058000</v>
      </c>
      <c r="O47" s="22">
        <f t="shared" si="12"/>
        <v>0</v>
      </c>
      <c r="P47" s="41"/>
      <c r="Q47" s="184">
        <v>4027000</v>
      </c>
      <c r="R47" s="41"/>
      <c r="S47" s="186">
        <v>3480000</v>
      </c>
      <c r="T47" s="41"/>
      <c r="U47" s="80">
        <f>Y47</f>
        <v>3058000</v>
      </c>
      <c r="V47" s="81">
        <f>Z47</f>
        <v>2058000</v>
      </c>
      <c r="W47" s="22">
        <f t="shared" si="14"/>
        <v>0.67298888162197512</v>
      </c>
      <c r="X47" s="41"/>
      <c r="Y47" s="78">
        <v>3058000</v>
      </c>
      <c r="Z47" s="79">
        <v>2058000</v>
      </c>
      <c r="AA47" s="22">
        <f>IFERROR(Z47/Y47,"")</f>
        <v>0.67298888162197512</v>
      </c>
    </row>
    <row r="48" spans="2:29">
      <c r="B48" s="93" t="s">
        <v>207</v>
      </c>
      <c r="C48" s="70"/>
      <c r="D48" s="70"/>
      <c r="E48" s="70">
        <f t="shared" si="16"/>
        <v>0</v>
      </c>
      <c r="F48" s="70"/>
      <c r="G48" s="69"/>
      <c r="H48" s="69"/>
      <c r="I48" s="22" t="str">
        <f>IFERROR(C49/D48-1,"")</f>
        <v/>
      </c>
      <c r="J48" s="22" t="str">
        <f t="shared" si="3"/>
        <v/>
      </c>
      <c r="K48" s="41"/>
      <c r="L48" s="41"/>
      <c r="M48" s="108"/>
      <c r="N48" s="69"/>
      <c r="O48" s="22"/>
      <c r="P48" s="41"/>
      <c r="Q48" s="184"/>
      <c r="R48" s="41"/>
      <c r="S48" s="186"/>
      <c r="T48" s="41"/>
      <c r="U48" s="80"/>
      <c r="V48" s="81"/>
      <c r="W48" s="22"/>
      <c r="X48" s="41"/>
      <c r="Y48" s="78"/>
      <c r="Z48" s="79"/>
      <c r="AA48" s="22"/>
    </row>
    <row r="49" spans="2:29">
      <c r="B49" s="93" t="s">
        <v>18</v>
      </c>
      <c r="C49" s="70"/>
      <c r="D49" s="70">
        <v>2000000</v>
      </c>
      <c r="E49" s="70">
        <f t="shared" si="16"/>
        <v>2000000</v>
      </c>
      <c r="F49" s="70">
        <f t="shared" ref="F49:F55" si="17">S49</f>
        <v>2000000</v>
      </c>
      <c r="G49" s="69">
        <f t="shared" ref="G49:G55" si="18">V49</f>
        <v>2000000</v>
      </c>
      <c r="H49" s="69">
        <f t="shared" ref="H49:H55" si="19">Z49</f>
        <v>2000000</v>
      </c>
      <c r="I49" s="22"/>
      <c r="J49" s="22">
        <f t="shared" si="3"/>
        <v>0</v>
      </c>
      <c r="K49" s="41"/>
      <c r="L49" s="41"/>
      <c r="M49" s="108">
        <f t="shared" ref="M49:M55" si="20">U49</f>
        <v>2000000</v>
      </c>
      <c r="N49" s="69">
        <f t="shared" ref="N49:N55" si="21">Y49</f>
        <v>2000000</v>
      </c>
      <c r="O49" s="22">
        <f t="shared" ref="O49:O55" si="22">IFERROR(M49/N49-1,"")</f>
        <v>0</v>
      </c>
      <c r="P49" s="41"/>
      <c r="Q49" s="184">
        <v>2000000</v>
      </c>
      <c r="R49" s="41"/>
      <c r="S49" s="186">
        <v>2000000</v>
      </c>
      <c r="T49" s="41"/>
      <c r="U49" s="78">
        <f>2*1000000</f>
        <v>2000000</v>
      </c>
      <c r="V49" s="79">
        <f>2*1000000</f>
        <v>2000000</v>
      </c>
      <c r="W49" s="22">
        <f t="shared" ref="W49:W55" si="23">IFERROR(V49/U49,"")</f>
        <v>1</v>
      </c>
      <c r="X49" s="41"/>
      <c r="Y49" s="78">
        <v>2000000</v>
      </c>
      <c r="Z49" s="79">
        <v>2000000</v>
      </c>
      <c r="AA49" s="22">
        <f>IFERROR(Z49/Y49,"")</f>
        <v>1</v>
      </c>
    </row>
    <row r="50" spans="2:29">
      <c r="B50" s="93" t="s">
        <v>67</v>
      </c>
      <c r="C50" s="70">
        <v>1980000</v>
      </c>
      <c r="D50" s="70">
        <v>2180000</v>
      </c>
      <c r="E50" s="70">
        <f t="shared" si="16"/>
        <v>1980000</v>
      </c>
      <c r="F50" s="70">
        <f t="shared" si="17"/>
        <v>1980000</v>
      </c>
      <c r="G50" s="69">
        <f t="shared" si="18"/>
        <v>1980000</v>
      </c>
      <c r="H50" s="69">
        <f t="shared" si="19"/>
        <v>1980000</v>
      </c>
      <c r="I50" s="22" t="str">
        <f>IFERROR(#REF!/D50-1,"")</f>
        <v/>
      </c>
      <c r="J50" s="22">
        <f t="shared" si="3"/>
        <v>0.10101010101010099</v>
      </c>
      <c r="K50" s="41"/>
      <c r="L50" s="41"/>
      <c r="M50" s="108">
        <f t="shared" si="20"/>
        <v>2191400</v>
      </c>
      <c r="N50" s="69">
        <f t="shared" si="21"/>
        <v>2191400</v>
      </c>
      <c r="O50" s="22">
        <f t="shared" si="22"/>
        <v>0</v>
      </c>
      <c r="P50" s="41"/>
      <c r="Q50" s="184">
        <v>1980000</v>
      </c>
      <c r="R50" s="41"/>
      <c r="S50" s="186">
        <v>1980000</v>
      </c>
      <c r="T50" s="41"/>
      <c r="U50" s="78">
        <v>2191400</v>
      </c>
      <c r="V50" s="79">
        <v>1980000</v>
      </c>
      <c r="W50" s="22">
        <f t="shared" si="23"/>
        <v>0.90353198868303364</v>
      </c>
      <c r="X50" s="41"/>
      <c r="Y50" s="78">
        <v>2191400</v>
      </c>
      <c r="Z50" s="79">
        <v>1980000</v>
      </c>
      <c r="AA50" s="22">
        <f>IFERROR(Z50/Y50,"")</f>
        <v>0.90353198868303364</v>
      </c>
    </row>
    <row r="51" spans="2:29">
      <c r="B51" s="94" t="s">
        <v>5</v>
      </c>
      <c r="C51" s="70">
        <v>28000000</v>
      </c>
      <c r="D51" s="70">
        <v>26000000</v>
      </c>
      <c r="E51" s="70">
        <f t="shared" si="16"/>
        <v>24000000</v>
      </c>
      <c r="F51" s="70">
        <f t="shared" si="17"/>
        <v>19000000</v>
      </c>
      <c r="G51" s="70">
        <f t="shared" si="18"/>
        <v>0</v>
      </c>
      <c r="H51" s="70">
        <f t="shared" si="19"/>
        <v>0</v>
      </c>
      <c r="I51" s="22">
        <f>IFERROR(C51/D51-1,"")</f>
        <v>7.6923076923076872E-2</v>
      </c>
      <c r="J51" s="22">
        <f t="shared" si="3"/>
        <v>8.3333333333333259E-2</v>
      </c>
      <c r="K51" s="41"/>
      <c r="L51" s="41"/>
      <c r="M51" s="107">
        <f t="shared" si="20"/>
        <v>26000000</v>
      </c>
      <c r="N51" s="70">
        <f t="shared" si="21"/>
        <v>26000000</v>
      </c>
      <c r="O51" s="22">
        <f t="shared" si="22"/>
        <v>0</v>
      </c>
      <c r="P51" s="41"/>
      <c r="Q51" s="184">
        <v>24000000</v>
      </c>
      <c r="R51" s="41"/>
      <c r="S51" s="186">
        <v>19000000</v>
      </c>
      <c r="T51" s="41"/>
      <c r="U51" s="80">
        <f>Y51</f>
        <v>26000000</v>
      </c>
      <c r="V51" s="79"/>
      <c r="W51" s="22">
        <f t="shared" si="23"/>
        <v>0</v>
      </c>
      <c r="X51" s="41"/>
      <c r="Y51" s="78">
        <v>26000000</v>
      </c>
      <c r="Z51" s="79"/>
      <c r="AA51" s="22"/>
    </row>
    <row r="52" spans="2:29">
      <c r="B52" s="93" t="s">
        <v>277</v>
      </c>
      <c r="C52" s="70"/>
      <c r="D52" s="70">
        <v>54967000</v>
      </c>
      <c r="E52" s="70">
        <f t="shared" si="16"/>
        <v>52857000</v>
      </c>
      <c r="F52" s="70">
        <f t="shared" si="17"/>
        <v>40500000</v>
      </c>
      <c r="G52" s="69">
        <f t="shared" si="18"/>
        <v>40200000</v>
      </c>
      <c r="H52" s="69">
        <f t="shared" si="19"/>
        <v>36700000</v>
      </c>
      <c r="I52" s="22"/>
      <c r="J52" s="22">
        <f t="shared" si="3"/>
        <v>3.9919026808180602E-2</v>
      </c>
      <c r="K52" s="41"/>
      <c r="L52" s="41"/>
      <c r="M52" s="108">
        <f t="shared" si="20"/>
        <v>40200000</v>
      </c>
      <c r="N52" s="69">
        <f t="shared" si="21"/>
        <v>36700000</v>
      </c>
      <c r="O52" s="22">
        <f t="shared" si="22"/>
        <v>9.5367847411444107E-2</v>
      </c>
      <c r="P52" s="41"/>
      <c r="Q52" s="184">
        <v>52857000</v>
      </c>
      <c r="R52" s="41"/>
      <c r="S52" s="186">
        <v>40500000</v>
      </c>
      <c r="T52" s="41"/>
      <c r="U52" s="78">
        <f>40.2*1000000</f>
        <v>40200000</v>
      </c>
      <c r="V52" s="79">
        <f>40.2*1000000</f>
        <v>40200000</v>
      </c>
      <c r="W52" s="22">
        <f t="shared" si="23"/>
        <v>1</v>
      </c>
      <c r="X52" s="41"/>
      <c r="Y52" s="78">
        <v>36700000</v>
      </c>
      <c r="Z52" s="79">
        <v>36700000</v>
      </c>
      <c r="AA52" s="22">
        <f>IFERROR(Z52/Y52,"")</f>
        <v>1</v>
      </c>
      <c r="AC52" s="9"/>
    </row>
    <row r="53" spans="2:29">
      <c r="B53" s="93" t="s">
        <v>9</v>
      </c>
      <c r="C53" s="70">
        <v>30560000</v>
      </c>
      <c r="D53" s="70">
        <v>27740000</v>
      </c>
      <c r="E53" s="70">
        <f t="shared" si="16"/>
        <v>13457000</v>
      </c>
      <c r="F53" s="70">
        <f t="shared" si="17"/>
        <v>14000000</v>
      </c>
      <c r="G53" s="69">
        <f t="shared" si="18"/>
        <v>14200000</v>
      </c>
      <c r="H53" s="69">
        <f t="shared" si="19"/>
        <v>13000000</v>
      </c>
      <c r="I53" s="22">
        <f>IFERROR(C53/D53-1,"")</f>
        <v>0.10165825522710881</v>
      </c>
      <c r="J53" s="22">
        <f t="shared" si="3"/>
        <v>1.0613806940625699</v>
      </c>
      <c r="K53" s="41"/>
      <c r="L53" s="41"/>
      <c r="M53" s="108">
        <f t="shared" si="20"/>
        <v>25200000</v>
      </c>
      <c r="N53" s="69">
        <f t="shared" si="21"/>
        <v>25000000</v>
      </c>
      <c r="O53" s="22">
        <f t="shared" si="22"/>
        <v>8.0000000000000071E-3</v>
      </c>
      <c r="P53" s="41"/>
      <c r="Q53" s="184">
        <v>13457000</v>
      </c>
      <c r="R53" s="41"/>
      <c r="S53" s="186">
        <v>14000000</v>
      </c>
      <c r="T53" s="41"/>
      <c r="U53" s="78">
        <v>25200000</v>
      </c>
      <c r="V53" s="79">
        <v>14200000</v>
      </c>
      <c r="W53" s="22">
        <f t="shared" si="23"/>
        <v>0.56349206349206349</v>
      </c>
      <c r="X53" s="41"/>
      <c r="Y53" s="78">
        <v>25000000</v>
      </c>
      <c r="Z53" s="79">
        <v>13000000</v>
      </c>
      <c r="AA53" s="22">
        <f>IFERROR(Z53/Y53,"")</f>
        <v>0.52</v>
      </c>
    </row>
    <row r="54" spans="2:29">
      <c r="B54" s="93" t="s">
        <v>14</v>
      </c>
      <c r="C54" s="70">
        <v>17000000</v>
      </c>
      <c r="D54" s="70">
        <v>17200000</v>
      </c>
      <c r="E54" s="70">
        <f t="shared" si="16"/>
        <v>17000000</v>
      </c>
      <c r="F54" s="70">
        <f t="shared" si="17"/>
        <v>21000000</v>
      </c>
      <c r="G54" s="69">
        <f t="shared" si="18"/>
        <v>18500000</v>
      </c>
      <c r="H54" s="69">
        <f t="shared" si="19"/>
        <v>22500000</v>
      </c>
      <c r="I54" s="22">
        <f>IFERROR(C54/D54-1,"")</f>
        <v>-1.1627906976744207E-2</v>
      </c>
      <c r="J54" s="22">
        <f t="shared" si="3"/>
        <v>1.1764705882352899E-2</v>
      </c>
      <c r="K54" s="41"/>
      <c r="L54" s="41"/>
      <c r="M54" s="108">
        <f t="shared" si="20"/>
        <v>65000000</v>
      </c>
      <c r="N54" s="69">
        <f t="shared" si="21"/>
        <v>22500000</v>
      </c>
      <c r="O54" s="22">
        <f t="shared" si="22"/>
        <v>1.8888888888888888</v>
      </c>
      <c r="P54" s="41"/>
      <c r="Q54" s="184">
        <v>17000000</v>
      </c>
      <c r="R54" s="41"/>
      <c r="S54" s="186">
        <v>21000000</v>
      </c>
      <c r="T54" s="41"/>
      <c r="U54" s="78">
        <v>65000000</v>
      </c>
      <c r="V54" s="79">
        <v>18500000</v>
      </c>
      <c r="W54" s="22">
        <f t="shared" si="23"/>
        <v>0.2846153846153846</v>
      </c>
      <c r="X54" s="41"/>
      <c r="Y54" s="78">
        <v>22500000</v>
      </c>
      <c r="Z54" s="79">
        <v>22500000</v>
      </c>
      <c r="AA54" s="22">
        <f>IFERROR(Z54/Y54,"")</f>
        <v>1</v>
      </c>
    </row>
    <row r="55" spans="2:29">
      <c r="B55" s="93" t="s">
        <v>27</v>
      </c>
      <c r="C55" s="70"/>
      <c r="D55" s="70"/>
      <c r="E55" s="70">
        <f t="shared" si="16"/>
        <v>15000000</v>
      </c>
      <c r="F55" s="70">
        <f t="shared" si="17"/>
        <v>20000000</v>
      </c>
      <c r="G55" s="69">
        <f t="shared" si="18"/>
        <v>30000000</v>
      </c>
      <c r="H55" s="69">
        <f t="shared" si="19"/>
        <v>30000000</v>
      </c>
      <c r="I55" s="22" t="str">
        <f>IFERROR(C55/D55-1,"")</f>
        <v/>
      </c>
      <c r="J55" s="22">
        <f t="shared" si="3"/>
        <v>-1</v>
      </c>
      <c r="K55" s="41"/>
      <c r="L55" s="41"/>
      <c r="M55" s="108">
        <f t="shared" si="20"/>
        <v>33000000</v>
      </c>
      <c r="N55" s="69">
        <f t="shared" si="21"/>
        <v>33000000</v>
      </c>
      <c r="O55" s="22">
        <f t="shared" si="22"/>
        <v>0</v>
      </c>
      <c r="P55" s="41"/>
      <c r="Q55" s="184">
        <v>15000000</v>
      </c>
      <c r="R55" s="41"/>
      <c r="S55" s="186">
        <v>20000000</v>
      </c>
      <c r="T55" s="41"/>
      <c r="U55" s="80">
        <f>Y55</f>
        <v>33000000</v>
      </c>
      <c r="V55" s="81">
        <f>Z55</f>
        <v>30000000</v>
      </c>
      <c r="W55" s="22">
        <f t="shared" si="23"/>
        <v>0.90909090909090906</v>
      </c>
      <c r="X55" s="41"/>
      <c r="Y55" s="78">
        <v>33000000</v>
      </c>
      <c r="Z55" s="79">
        <v>30000000</v>
      </c>
      <c r="AA55" s="22">
        <f>IFERROR(Z55/Y55,"")</f>
        <v>0.90909090909090906</v>
      </c>
      <c r="AC55" s="9"/>
    </row>
    <row r="56" spans="2:29" ht="15" thickBot="1">
      <c r="B56" s="93" t="s">
        <v>81</v>
      </c>
      <c r="C56" s="70"/>
      <c r="D56" s="70"/>
      <c r="E56" s="70"/>
      <c r="F56" s="70"/>
      <c r="G56" s="69"/>
      <c r="H56" s="69"/>
      <c r="I56" s="22" t="str">
        <f>IFERROR(C56/E56-1,"")</f>
        <v/>
      </c>
      <c r="J56" s="22" t="str">
        <f t="shared" si="3"/>
        <v/>
      </c>
      <c r="K56" s="41"/>
      <c r="L56" s="41"/>
      <c r="M56" s="108"/>
      <c r="N56" s="69"/>
      <c r="O56" s="22"/>
      <c r="P56" s="41"/>
      <c r="Q56" s="184"/>
      <c r="R56" s="41"/>
      <c r="S56" s="186"/>
      <c r="T56" s="41"/>
      <c r="U56" s="80"/>
      <c r="V56" s="81"/>
      <c r="W56" s="22"/>
      <c r="X56" s="41"/>
      <c r="Y56" s="78"/>
      <c r="Z56" s="79"/>
      <c r="AA56" s="22"/>
      <c r="AC56" s="9"/>
    </row>
    <row r="57" spans="2:29" ht="15" thickBot="1">
      <c r="B57" s="174" t="s">
        <v>10</v>
      </c>
      <c r="C57" s="71">
        <v>250000</v>
      </c>
      <c r="D57" s="71">
        <v>182000</v>
      </c>
      <c r="E57" s="71">
        <f>Q57</f>
        <v>176000</v>
      </c>
      <c r="F57" s="71">
        <f>S57</f>
        <v>150000</v>
      </c>
      <c r="G57" s="166">
        <f>V57</f>
        <v>120000</v>
      </c>
      <c r="H57" s="166">
        <f>Z57</f>
        <v>120000</v>
      </c>
      <c r="I57" s="299">
        <f>IFERROR(C57/D57-1,"")</f>
        <v>0.37362637362637363</v>
      </c>
      <c r="J57" s="298">
        <f t="shared" si="3"/>
        <v>3.4090909090909172E-2</v>
      </c>
      <c r="K57" s="41"/>
      <c r="L57" s="41"/>
      <c r="M57" s="167">
        <f>U57</f>
        <v>136000</v>
      </c>
      <c r="N57" s="166">
        <f>Y57</f>
        <v>136000</v>
      </c>
      <c r="O57" s="43">
        <f>IFERROR(M57/N57-1,"")</f>
        <v>0</v>
      </c>
      <c r="P57" s="41"/>
      <c r="Q57" s="185">
        <v>176000</v>
      </c>
      <c r="R57" s="41"/>
      <c r="S57" s="187">
        <v>150000</v>
      </c>
      <c r="T57" s="41"/>
      <c r="U57" s="175">
        <f>Y57</f>
        <v>136000</v>
      </c>
      <c r="V57" s="176">
        <f>Z57</f>
        <v>120000</v>
      </c>
      <c r="W57" s="43">
        <f>IFERROR(V57/U57,"")</f>
        <v>0.88235294117647056</v>
      </c>
      <c r="X57" s="41"/>
      <c r="Y57" s="82">
        <v>136000</v>
      </c>
      <c r="Z57" s="83">
        <v>120000</v>
      </c>
      <c r="AA57" s="43">
        <f>IFERROR(Z57/Y57,"")</f>
        <v>0.88235294117647056</v>
      </c>
    </row>
    <row r="59" spans="2:29">
      <c r="B59" s="66" t="s">
        <v>332</v>
      </c>
      <c r="E59" s="238">
        <f>SUM(E15:E57)</f>
        <v>516709552.06</v>
      </c>
      <c r="F59" s="238">
        <f t="shared" ref="F59:H59" si="24">SUM(F27:F57)</f>
        <v>311683181</v>
      </c>
      <c r="G59" s="238">
        <f t="shared" si="24"/>
        <v>285783500</v>
      </c>
      <c r="H59" s="238">
        <f t="shared" si="24"/>
        <v>283361020</v>
      </c>
      <c r="I59" s="273" t="s">
        <v>359</v>
      </c>
    </row>
    <row r="61" spans="2:29">
      <c r="E61" s="66">
        <v>2019</v>
      </c>
      <c r="F61" s="66">
        <v>2018</v>
      </c>
      <c r="G61" s="3">
        <v>2017</v>
      </c>
      <c r="H61" s="3">
        <v>2016</v>
      </c>
      <c r="J61" s="172"/>
      <c r="M61" s="172"/>
      <c r="N61" s="172"/>
      <c r="U61" s="172"/>
      <c r="V61" s="172"/>
    </row>
    <row r="62" spans="2:29" ht="15.6">
      <c r="E62" s="132">
        <f t="shared" ref="E62:G62" si="25">SUM(E22:E52)</f>
        <v>451102552.06</v>
      </c>
      <c r="F62" s="132">
        <f t="shared" si="25"/>
        <v>313630963.59000003</v>
      </c>
      <c r="G62" s="132">
        <f t="shared" si="25"/>
        <v>273163836</v>
      </c>
      <c r="H62" s="132">
        <f>SUM(H22:H52)</f>
        <v>265269320</v>
      </c>
      <c r="I62" s="132"/>
      <c r="J62" s="132"/>
      <c r="N62" s="13"/>
      <c r="O62" s="12"/>
      <c r="W62" s="12"/>
      <c r="Z62" s="6"/>
      <c r="AA62" s="6"/>
    </row>
    <row r="63" spans="2:29" ht="15.6">
      <c r="E63" s="239">
        <f>E62/F62</f>
        <v>1.4383227564537036</v>
      </c>
      <c r="F63" s="239">
        <f t="shared" ref="F63:G63" si="26">F62/G62</f>
        <v>1.1481423316591588</v>
      </c>
      <c r="G63" s="239">
        <f t="shared" si="26"/>
        <v>1.0297603808838505</v>
      </c>
      <c r="J63" s="3"/>
      <c r="N63" s="13"/>
      <c r="O63" s="12"/>
      <c r="W63" s="12"/>
      <c r="AA63" s="12"/>
    </row>
    <row r="64" spans="2:29">
      <c r="B64" s="134"/>
      <c r="C64" s="172"/>
      <c r="D64" s="172"/>
      <c r="E64" s="239">
        <f>E62/H62</f>
        <v>1.7005455137442957</v>
      </c>
      <c r="F64" s="164"/>
      <c r="G64" s="134"/>
      <c r="H64" s="134"/>
      <c r="I64" s="172"/>
      <c r="J64" s="134"/>
      <c r="K64" s="134"/>
      <c r="L64" s="172"/>
      <c r="M64" s="134"/>
      <c r="N64" s="134"/>
    </row>
    <row r="65" spans="2:14">
      <c r="B65" s="134"/>
      <c r="C65" s="172"/>
      <c r="D65" s="172"/>
      <c r="E65" s="172"/>
      <c r="F65" s="164"/>
      <c r="G65" s="134"/>
      <c r="H65" s="134" t="s">
        <v>433</v>
      </c>
      <c r="I65" s="172">
        <f>COUNTIF(I$15:I$57,"&lt;0")</f>
        <v>6</v>
      </c>
      <c r="J65" s="134"/>
      <c r="K65" s="134"/>
      <c r="L65" s="172"/>
      <c r="M65" s="134"/>
      <c r="N65" s="134"/>
    </row>
    <row r="66" spans="2:14" ht="15" thickBot="1">
      <c r="B66" s="134"/>
      <c r="C66" s="172"/>
      <c r="D66" s="172"/>
      <c r="E66" s="172"/>
      <c r="F66" s="164"/>
      <c r="G66" s="134"/>
      <c r="H66" s="134" t="s">
        <v>435</v>
      </c>
      <c r="I66" s="172">
        <f>COUNTIF(I$15:I$57,"&gt;0")</f>
        <v>20</v>
      </c>
      <c r="J66" s="134"/>
      <c r="K66" s="134"/>
      <c r="L66" s="172"/>
      <c r="M66" s="134"/>
      <c r="N66" s="134"/>
    </row>
    <row r="67" spans="2:14" ht="28.8">
      <c r="B67" s="103" t="s">
        <v>0</v>
      </c>
      <c r="C67" s="269"/>
      <c r="D67" s="269"/>
      <c r="E67" s="104" t="s">
        <v>341</v>
      </c>
      <c r="F67" s="164"/>
      <c r="G67" s="134"/>
      <c r="H67" s="134" t="s">
        <v>434</v>
      </c>
      <c r="I67" s="172">
        <f>COUNTIF(I$15:I$57,"=0")</f>
        <v>8</v>
      </c>
      <c r="J67" s="134"/>
      <c r="K67" s="134"/>
      <c r="L67" s="172"/>
      <c r="M67" s="134"/>
      <c r="N67" s="134"/>
    </row>
    <row r="68" spans="2:14">
      <c r="B68" s="94" t="s">
        <v>17</v>
      </c>
      <c r="C68" s="272"/>
      <c r="D68" s="272"/>
      <c r="E68" s="246">
        <f>E15/E$59</f>
        <v>1.1805471711681599E-2</v>
      </c>
      <c r="F68" s="164"/>
      <c r="G68" s="134"/>
      <c r="H68" s="134"/>
      <c r="I68" s="172"/>
      <c r="J68" s="134"/>
      <c r="K68" s="134"/>
      <c r="L68" s="172"/>
      <c r="M68" s="134"/>
      <c r="N68" s="134"/>
    </row>
    <row r="69" spans="2:14">
      <c r="B69" s="93" t="s">
        <v>124</v>
      </c>
      <c r="C69" s="271"/>
      <c r="D69" s="271"/>
      <c r="E69" s="246">
        <f t="shared" ref="E69:E108" si="27">E16/E$59</f>
        <v>4.7802483816153356E-3</v>
      </c>
      <c r="F69" s="164"/>
      <c r="G69" s="134"/>
      <c r="H69" s="134"/>
      <c r="I69" s="172"/>
      <c r="J69" s="134"/>
      <c r="K69" s="134"/>
      <c r="L69" s="172"/>
      <c r="M69" s="134"/>
      <c r="N69" s="134"/>
    </row>
    <row r="70" spans="2:14">
      <c r="B70" s="94" t="s">
        <v>83</v>
      </c>
      <c r="C70" s="272"/>
      <c r="D70" s="272"/>
      <c r="E70" s="246">
        <f t="shared" si="27"/>
        <v>1.5482585851385702E-3</v>
      </c>
      <c r="F70" s="164"/>
      <c r="G70" s="134"/>
      <c r="H70" s="134"/>
      <c r="I70" s="172"/>
      <c r="J70" s="134"/>
      <c r="K70" s="134"/>
      <c r="L70" s="172"/>
      <c r="M70" s="134"/>
      <c r="N70" s="134"/>
    </row>
    <row r="71" spans="2:14">
      <c r="B71" s="93" t="s">
        <v>96</v>
      </c>
      <c r="C71" s="271"/>
      <c r="D71" s="271"/>
      <c r="E71" s="246">
        <f t="shared" si="27"/>
        <v>1.5482585851385702E-2</v>
      </c>
      <c r="F71" s="164"/>
      <c r="G71" s="134"/>
      <c r="H71" s="134"/>
      <c r="I71" s="172"/>
      <c r="J71" s="134"/>
      <c r="K71" s="134"/>
      <c r="L71" s="172"/>
      <c r="M71" s="134"/>
      <c r="N71" s="134"/>
    </row>
    <row r="72" spans="2:14">
      <c r="B72" s="94" t="s">
        <v>169</v>
      </c>
      <c r="C72" s="272"/>
      <c r="D72" s="272"/>
      <c r="E72" s="246">
        <f t="shared" si="27"/>
        <v>9.2895515108314217E-4</v>
      </c>
      <c r="F72" s="164"/>
      <c r="G72" s="134"/>
      <c r="H72" s="134"/>
      <c r="I72" s="172"/>
      <c r="J72" s="134"/>
      <c r="K72" s="134"/>
      <c r="L72" s="172"/>
      <c r="M72" s="134"/>
      <c r="N72" s="134"/>
    </row>
    <row r="73" spans="2:14">
      <c r="B73" s="94" t="s">
        <v>5</v>
      </c>
      <c r="C73" s="272"/>
      <c r="D73" s="272"/>
      <c r="E73" s="246">
        <f t="shared" si="27"/>
        <v>2.3223878777078552E-3</v>
      </c>
      <c r="F73" s="164"/>
      <c r="G73" s="134"/>
      <c r="H73" s="134"/>
      <c r="I73" s="172"/>
      <c r="J73" s="134"/>
      <c r="K73" s="134"/>
      <c r="L73" s="172"/>
      <c r="M73" s="134"/>
      <c r="N73" s="134"/>
    </row>
    <row r="74" spans="2:14">
      <c r="B74" s="94" t="s">
        <v>26</v>
      </c>
      <c r="C74" s="272"/>
      <c r="D74" s="272"/>
      <c r="E74" s="246">
        <f t="shared" si="27"/>
        <v>1.7882386658350487E-3</v>
      </c>
      <c r="F74" s="164"/>
      <c r="G74" s="134"/>
      <c r="H74" s="134"/>
      <c r="I74" s="172"/>
      <c r="J74" s="134"/>
      <c r="K74" s="134"/>
      <c r="L74" s="172"/>
      <c r="M74" s="134"/>
      <c r="N74" s="134"/>
    </row>
    <row r="75" spans="2:14">
      <c r="B75" s="93" t="s">
        <v>10</v>
      </c>
      <c r="C75" s="271"/>
      <c r="D75" s="271"/>
      <c r="E75" s="246">
        <f t="shared" si="27"/>
        <v>2.8024159805581747E-2</v>
      </c>
      <c r="F75" s="164"/>
      <c r="G75" s="134"/>
      <c r="H75" s="134"/>
      <c r="I75" s="172"/>
      <c r="J75" s="134"/>
      <c r="K75" s="134"/>
      <c r="L75" s="172"/>
      <c r="M75" s="134"/>
      <c r="N75" s="134"/>
    </row>
    <row r="76" spans="2:14">
      <c r="B76" s="93" t="s">
        <v>82</v>
      </c>
      <c r="C76" s="271"/>
      <c r="D76" s="271"/>
      <c r="E76" s="246"/>
      <c r="F76" s="164"/>
      <c r="G76" s="134"/>
      <c r="H76" s="134"/>
      <c r="I76" s="172"/>
      <c r="J76" s="134"/>
      <c r="K76" s="134"/>
      <c r="L76" s="172"/>
      <c r="M76" s="134"/>
      <c r="N76" s="134"/>
    </row>
    <row r="77" spans="2:14">
      <c r="B77" s="93" t="s">
        <v>4</v>
      </c>
      <c r="C77" s="271"/>
      <c r="D77" s="271"/>
      <c r="E77" s="246">
        <f t="shared" si="27"/>
        <v>7.0535636228702542E-2</v>
      </c>
      <c r="F77" s="164"/>
      <c r="G77" s="134"/>
      <c r="H77" s="134"/>
      <c r="I77" s="172"/>
      <c r="J77" s="134"/>
      <c r="K77" s="134"/>
      <c r="L77" s="172"/>
      <c r="M77" s="134"/>
      <c r="N77" s="134"/>
    </row>
    <row r="78" spans="2:14">
      <c r="B78" s="93" t="s">
        <v>8</v>
      </c>
      <c r="C78" s="271"/>
      <c r="D78" s="271"/>
      <c r="E78" s="246">
        <f t="shared" si="27"/>
        <v>3.6720822993024038E-2</v>
      </c>
      <c r="F78" s="164"/>
      <c r="G78" s="134"/>
      <c r="H78" s="134"/>
      <c r="I78" s="172"/>
      <c r="J78" s="134"/>
      <c r="K78" s="134"/>
      <c r="L78" s="172"/>
      <c r="M78" s="134"/>
      <c r="N78" s="134"/>
    </row>
    <row r="79" spans="2:14">
      <c r="B79" s="93" t="s">
        <v>24</v>
      </c>
      <c r="C79" s="271"/>
      <c r="D79" s="271"/>
      <c r="E79" s="246">
        <f t="shared" si="27"/>
        <v>1.7804973729093558E-3</v>
      </c>
      <c r="F79" s="164"/>
      <c r="G79" s="134"/>
      <c r="H79" s="134"/>
      <c r="I79" s="172"/>
      <c r="J79" s="134"/>
      <c r="K79" s="134"/>
      <c r="L79" s="172"/>
      <c r="M79" s="134"/>
      <c r="N79" s="134"/>
    </row>
    <row r="80" spans="2:14">
      <c r="B80" s="93" t="s">
        <v>7</v>
      </c>
      <c r="C80" s="271"/>
      <c r="D80" s="271"/>
      <c r="E80" s="246">
        <f t="shared" si="27"/>
        <v>1.373120735181634E-2</v>
      </c>
      <c r="F80" s="164"/>
      <c r="G80" s="134"/>
      <c r="H80" s="134"/>
      <c r="I80" s="172"/>
      <c r="J80" s="134"/>
      <c r="K80" s="134"/>
      <c r="L80" s="172"/>
      <c r="M80" s="134"/>
      <c r="N80" s="134"/>
    </row>
    <row r="81" spans="2:5">
      <c r="B81" s="93" t="s">
        <v>2</v>
      </c>
      <c r="C81" s="271"/>
      <c r="D81" s="271"/>
      <c r="E81" s="246">
        <f t="shared" si="27"/>
        <v>8.1947391588153104E-2</v>
      </c>
    </row>
    <row r="82" spans="2:5">
      <c r="B82" s="93" t="s">
        <v>30</v>
      </c>
      <c r="C82" s="271"/>
      <c r="D82" s="271"/>
      <c r="E82" s="246">
        <f t="shared" si="27"/>
        <v>9.2372861716436064E-3</v>
      </c>
    </row>
    <row r="83" spans="2:5">
      <c r="B83" s="93" t="s">
        <v>67</v>
      </c>
      <c r="C83" s="271"/>
      <c r="D83" s="271"/>
      <c r="E83" s="246">
        <f t="shared" si="27"/>
        <v>3.1447127182415956E-2</v>
      </c>
    </row>
    <row r="84" spans="2:5">
      <c r="B84" s="93" t="s">
        <v>18</v>
      </c>
      <c r="C84" s="271"/>
      <c r="D84" s="271"/>
      <c r="E84" s="246">
        <f t="shared" si="27"/>
        <v>1.5289053528243382E-2</v>
      </c>
    </row>
    <row r="85" spans="2:5">
      <c r="B85" s="93" t="s">
        <v>34</v>
      </c>
      <c r="C85" s="271"/>
      <c r="D85" s="271"/>
      <c r="E85" s="246">
        <f t="shared" si="27"/>
        <v>4.3215187160710912E-2</v>
      </c>
    </row>
    <row r="86" spans="2:5">
      <c r="B86" s="93" t="s">
        <v>16</v>
      </c>
      <c r="C86" s="271"/>
      <c r="D86" s="271"/>
      <c r="E86" s="246">
        <f t="shared" si="27"/>
        <v>7.7412929256928512E-4</v>
      </c>
    </row>
    <row r="87" spans="2:5">
      <c r="B87" s="93" t="s">
        <v>11</v>
      </c>
      <c r="C87" s="271"/>
      <c r="D87" s="271"/>
      <c r="E87" s="246">
        <f t="shared" si="27"/>
        <v>1.3353730296820169E-2</v>
      </c>
    </row>
    <row r="88" spans="2:5">
      <c r="B88" s="93" t="s">
        <v>68</v>
      </c>
      <c r="C88" s="271"/>
      <c r="D88" s="271"/>
      <c r="E88" s="246">
        <f t="shared" si="27"/>
        <v>4.9527230332735102E-2</v>
      </c>
    </row>
    <row r="89" spans="2:5">
      <c r="B89" s="93" t="s">
        <v>23</v>
      </c>
      <c r="C89" s="271"/>
      <c r="D89" s="271"/>
      <c r="E89" s="246">
        <f t="shared" si="27"/>
        <v>6.7349248453527806E-3</v>
      </c>
    </row>
    <row r="90" spans="2:5">
      <c r="B90" s="93" t="s">
        <v>15</v>
      </c>
      <c r="C90" s="271"/>
      <c r="D90" s="271"/>
      <c r="E90" s="246">
        <f t="shared" si="27"/>
        <v>0.12624229557967503</v>
      </c>
    </row>
    <row r="91" spans="2:5">
      <c r="B91" s="93" t="s">
        <v>19</v>
      </c>
      <c r="C91" s="271"/>
      <c r="D91" s="271"/>
      <c r="E91" s="246">
        <f t="shared" si="27"/>
        <v>9.2895515108314217E-2</v>
      </c>
    </row>
    <row r="92" spans="2:5">
      <c r="B92" s="93" t="s">
        <v>31</v>
      </c>
      <c r="C92" s="271"/>
      <c r="D92" s="271"/>
      <c r="E92" s="246">
        <f t="shared" si="27"/>
        <v>2.4017361301962069E-3</v>
      </c>
    </row>
    <row r="93" spans="2:5">
      <c r="B93" s="93" t="s">
        <v>125</v>
      </c>
      <c r="C93" s="271"/>
      <c r="D93" s="271"/>
      <c r="E93" s="246">
        <f t="shared" si="27"/>
        <v>4.4032474161340941E-3</v>
      </c>
    </row>
    <row r="94" spans="2:5">
      <c r="B94" s="93" t="s">
        <v>12</v>
      </c>
      <c r="C94" s="271"/>
      <c r="D94" s="271"/>
      <c r="E94" s="246">
        <f t="shared" si="27"/>
        <v>1.8482336860091682E-3</v>
      </c>
    </row>
    <row r="95" spans="2:5">
      <c r="B95" s="93" t="s">
        <v>9</v>
      </c>
      <c r="C95" s="271"/>
      <c r="D95" s="271"/>
      <c r="E95" s="246">
        <f t="shared" si="27"/>
        <v>1.4514924235674095E-4</v>
      </c>
    </row>
    <row r="96" spans="2:5">
      <c r="B96" s="94" t="s">
        <v>66</v>
      </c>
      <c r="C96" s="272"/>
      <c r="D96" s="272"/>
      <c r="E96" s="246">
        <f t="shared" si="27"/>
        <v>0</v>
      </c>
    </row>
    <row r="97" spans="2:5">
      <c r="B97" s="93" t="s">
        <v>25</v>
      </c>
      <c r="C97" s="271"/>
      <c r="D97" s="271"/>
      <c r="E97" s="246">
        <f t="shared" si="27"/>
        <v>1.5482585851385702E-2</v>
      </c>
    </row>
    <row r="98" spans="2:5">
      <c r="B98" s="93" t="s">
        <v>14</v>
      </c>
      <c r="C98" s="271"/>
      <c r="D98" s="271"/>
      <c r="E98" s="246">
        <f t="shared" si="27"/>
        <v>7.3542282794082084E-4</v>
      </c>
    </row>
    <row r="99" spans="2:5">
      <c r="B99" s="93" t="s">
        <v>20</v>
      </c>
      <c r="C99" s="271"/>
      <c r="D99" s="271"/>
      <c r="E99" s="246">
        <f t="shared" si="27"/>
        <v>6.231740805182745E-2</v>
      </c>
    </row>
    <row r="100" spans="2:5">
      <c r="B100" s="93" t="s">
        <v>6</v>
      </c>
      <c r="C100" s="271"/>
      <c r="D100" s="271"/>
      <c r="E100" s="246">
        <f t="shared" si="27"/>
        <v>7.7935466529412776E-3</v>
      </c>
    </row>
    <row r="101" spans="2:5">
      <c r="B101" s="93" t="s">
        <v>13</v>
      </c>
      <c r="C101" s="271"/>
      <c r="D101" s="271"/>
      <c r="E101" s="246">
        <f t="shared" si="27"/>
        <v>0</v>
      </c>
    </row>
    <row r="102" spans="2:5">
      <c r="B102" s="93" t="s">
        <v>27</v>
      </c>
      <c r="C102" s="271"/>
      <c r="D102" s="271"/>
      <c r="E102" s="246">
        <f t="shared" si="27"/>
        <v>3.8706464628464254E-3</v>
      </c>
    </row>
    <row r="103" spans="2:5">
      <c r="B103" s="93" t="s">
        <v>97</v>
      </c>
      <c r="C103" s="271"/>
      <c r="D103" s="271"/>
      <c r="E103" s="246">
        <f t="shared" si="27"/>
        <v>3.8319399982179613E-3</v>
      </c>
    </row>
    <row r="104" spans="2:5">
      <c r="B104" s="93" t="s">
        <v>277</v>
      </c>
      <c r="C104" s="271"/>
      <c r="D104" s="271"/>
      <c r="E104" s="246">
        <f t="shared" si="27"/>
        <v>4.6447757554157108E-2</v>
      </c>
    </row>
    <row r="105" spans="2:5">
      <c r="B105" s="93" t="s">
        <v>21</v>
      </c>
      <c r="C105" s="271"/>
      <c r="D105" s="271"/>
      <c r="E105" s="246">
        <f t="shared" si="27"/>
        <v>0.10229538004333676</v>
      </c>
    </row>
    <row r="106" spans="2:5">
      <c r="B106" s="93" t="s">
        <v>167</v>
      </c>
      <c r="C106" s="271"/>
      <c r="D106" s="271"/>
      <c r="E106" s="246">
        <f t="shared" si="27"/>
        <v>2.6043644725262174E-2</v>
      </c>
    </row>
    <row r="107" spans="2:5">
      <c r="B107" s="93" t="s">
        <v>78</v>
      </c>
      <c r="C107" s="271"/>
      <c r="D107" s="271"/>
      <c r="E107" s="246">
        <f t="shared" si="27"/>
        <v>3.290049493419462E-2</v>
      </c>
    </row>
    <row r="108" spans="2:5">
      <c r="B108" s="93" t="s">
        <v>94</v>
      </c>
      <c r="C108" s="271"/>
      <c r="D108" s="271"/>
      <c r="E108" s="246">
        <f t="shared" si="27"/>
        <v>2.902984847134819E-2</v>
      </c>
    </row>
    <row r="109" spans="2:5">
      <c r="B109" s="93" t="s">
        <v>81</v>
      </c>
      <c r="C109" s="271"/>
      <c r="D109" s="271"/>
      <c r="E109" s="246"/>
    </row>
    <row r="110" spans="2:5" ht="15" thickBot="1">
      <c r="B110" s="174" t="s">
        <v>207</v>
      </c>
      <c r="C110" s="271"/>
      <c r="D110" s="271"/>
      <c r="E110" s="246"/>
    </row>
    <row r="112" spans="2:5">
      <c r="E112" s="248">
        <f>SUM(E68:E110)</f>
        <v>0.99965938311126945</v>
      </c>
    </row>
    <row r="114" spans="2:5" ht="15" thickBot="1">
      <c r="E114" s="238">
        <f>E59-E18-E53</f>
        <v>495252552.06</v>
      </c>
    </row>
    <row r="115" spans="2:5" ht="72">
      <c r="B115" s="103" t="s">
        <v>0</v>
      </c>
      <c r="C115" s="269"/>
      <c r="D115" s="269"/>
      <c r="E115" s="104" t="s">
        <v>342</v>
      </c>
    </row>
    <row r="116" spans="2:5">
      <c r="B116" s="94" t="s">
        <v>17</v>
      </c>
      <c r="C116" s="272"/>
      <c r="D116" s="272"/>
      <c r="E116" s="246">
        <f>Y15/E$114</f>
        <v>1.1509279409648439E-2</v>
      </c>
    </row>
    <row r="117" spans="2:5">
      <c r="B117" s="93" t="s">
        <v>124</v>
      </c>
      <c r="C117" s="271"/>
      <c r="D117" s="271"/>
      <c r="E117" s="246">
        <f t="shared" ref="E117:E158" si="28">Y16/E$114</f>
        <v>3.5739341324697786E-3</v>
      </c>
    </row>
    <row r="118" spans="2:5">
      <c r="B118" s="94" t="s">
        <v>83</v>
      </c>
      <c r="C118" s="272"/>
      <c r="D118" s="272"/>
      <c r="E118" s="246">
        <f t="shared" si="28"/>
        <v>0</v>
      </c>
    </row>
    <row r="119" spans="2:5">
      <c r="B119" s="93" t="s">
        <v>96</v>
      </c>
      <c r="C119" s="271"/>
      <c r="D119" s="271"/>
      <c r="E119" s="246"/>
    </row>
    <row r="120" spans="2:5">
      <c r="B120" s="94" t="s">
        <v>169</v>
      </c>
      <c r="C120" s="272"/>
      <c r="D120" s="272"/>
      <c r="E120" s="246">
        <f t="shared" si="28"/>
        <v>0</v>
      </c>
    </row>
    <row r="121" spans="2:5">
      <c r="B121" s="94" t="s">
        <v>5</v>
      </c>
      <c r="C121" s="272"/>
      <c r="D121" s="272"/>
      <c r="E121" s="246">
        <f t="shared" si="28"/>
        <v>0</v>
      </c>
    </row>
    <row r="122" spans="2:5">
      <c r="B122" s="94" t="s">
        <v>26</v>
      </c>
      <c r="C122" s="272"/>
      <c r="D122" s="272"/>
      <c r="E122" s="246">
        <f t="shared" si="28"/>
        <v>1.4134202783778785E-2</v>
      </c>
    </row>
    <row r="123" spans="2:5">
      <c r="B123" s="93" t="s">
        <v>10</v>
      </c>
      <c r="C123" s="271"/>
      <c r="D123" s="271"/>
      <c r="E123" s="246">
        <f t="shared" si="28"/>
        <v>0</v>
      </c>
    </row>
    <row r="124" spans="2:5">
      <c r="B124" s="93" t="s">
        <v>82</v>
      </c>
      <c r="C124" s="271"/>
      <c r="D124" s="271"/>
      <c r="E124" s="246">
        <f t="shared" si="28"/>
        <v>0</v>
      </c>
    </row>
    <row r="125" spans="2:5">
      <c r="B125" s="93" t="s">
        <v>4</v>
      </c>
      <c r="C125" s="271"/>
      <c r="D125" s="271"/>
      <c r="E125" s="246">
        <f t="shared" si="28"/>
        <v>6.4541329200717618E-2</v>
      </c>
    </row>
    <row r="126" spans="2:5">
      <c r="B126" s="93" t="s">
        <v>8</v>
      </c>
      <c r="C126" s="271"/>
      <c r="D126" s="271"/>
      <c r="E126" s="246">
        <f t="shared" si="28"/>
        <v>3.3016883874672061E-2</v>
      </c>
    </row>
    <row r="127" spans="2:5">
      <c r="B127" s="93" t="s">
        <v>24</v>
      </c>
      <c r="C127" s="271"/>
      <c r="D127" s="271"/>
      <c r="E127" s="246">
        <f t="shared" si="28"/>
        <v>1.7506219733623154E-3</v>
      </c>
    </row>
    <row r="128" spans="2:5">
      <c r="B128" s="93" t="s">
        <v>7</v>
      </c>
      <c r="C128" s="271"/>
      <c r="D128" s="271"/>
      <c r="E128" s="246">
        <f t="shared" si="28"/>
        <v>0</v>
      </c>
    </row>
    <row r="129" spans="2:5">
      <c r="B129" s="93" t="s">
        <v>2</v>
      </c>
      <c r="C129" s="271"/>
      <c r="D129" s="271"/>
      <c r="E129" s="246">
        <f t="shared" si="28"/>
        <v>9.8939419486451505E-2</v>
      </c>
    </row>
    <row r="130" spans="2:5">
      <c r="B130" s="93" t="s">
        <v>30</v>
      </c>
      <c r="C130" s="271"/>
      <c r="D130" s="271"/>
      <c r="E130" s="246">
        <f t="shared" si="28"/>
        <v>5.1892715934730681E-3</v>
      </c>
    </row>
    <row r="131" spans="2:5">
      <c r="B131" s="93" t="s">
        <v>67</v>
      </c>
      <c r="C131" s="271"/>
      <c r="D131" s="271"/>
      <c r="E131" s="246">
        <f t="shared" si="28"/>
        <v>4.7816476465387323E-2</v>
      </c>
    </row>
    <row r="132" spans="2:5">
      <c r="B132" s="93" t="s">
        <v>18</v>
      </c>
      <c r="C132" s="271"/>
      <c r="D132" s="271"/>
      <c r="E132" s="246">
        <f t="shared" si="28"/>
        <v>7.4709357571402152E-2</v>
      </c>
    </row>
    <row r="133" spans="2:5">
      <c r="B133" s="93" t="s">
        <v>34</v>
      </c>
      <c r="C133" s="271"/>
      <c r="D133" s="271"/>
      <c r="E133" s="246">
        <f t="shared" si="28"/>
        <v>4.6691329310300095E-2</v>
      </c>
    </row>
    <row r="134" spans="2:5">
      <c r="B134" s="93" t="s">
        <v>16</v>
      </c>
      <c r="C134" s="271"/>
      <c r="D134" s="271"/>
      <c r="E134" s="246">
        <f t="shared" si="28"/>
        <v>1.2115030957524674E-3</v>
      </c>
    </row>
    <row r="135" spans="2:5">
      <c r="B135" s="93" t="s">
        <v>11</v>
      </c>
      <c r="C135" s="271"/>
      <c r="D135" s="271"/>
      <c r="E135" s="246">
        <f t="shared" si="28"/>
        <v>1.312461687065173E-2</v>
      </c>
    </row>
    <row r="136" spans="2:5">
      <c r="B136" s="93" t="s">
        <v>68</v>
      </c>
      <c r="C136" s="271"/>
      <c r="D136" s="271"/>
      <c r="E136" s="246">
        <f t="shared" si="28"/>
        <v>5.7546397048242201E-2</v>
      </c>
    </row>
    <row r="137" spans="2:5">
      <c r="B137" s="93" t="s">
        <v>23</v>
      </c>
      <c r="C137" s="271"/>
      <c r="D137" s="271"/>
      <c r="E137" s="246">
        <f t="shared" si="28"/>
        <v>6.8853759275265226E-3</v>
      </c>
    </row>
    <row r="138" spans="2:5">
      <c r="B138" s="93" t="s">
        <v>15</v>
      </c>
      <c r="C138" s="271"/>
      <c r="D138" s="271"/>
      <c r="E138" s="246">
        <f t="shared" si="28"/>
        <v>0</v>
      </c>
    </row>
    <row r="139" spans="2:5">
      <c r="B139" s="93" t="s">
        <v>19</v>
      </c>
      <c r="C139" s="271"/>
      <c r="D139" s="271"/>
      <c r="E139" s="246">
        <f t="shared" si="28"/>
        <v>0</v>
      </c>
    </row>
    <row r="140" spans="2:5">
      <c r="B140" s="93" t="s">
        <v>31</v>
      </c>
      <c r="C140" s="271"/>
      <c r="D140" s="271"/>
      <c r="E140" s="246">
        <f t="shared" si="28"/>
        <v>0</v>
      </c>
    </row>
    <row r="141" spans="2:5">
      <c r="B141" s="93" t="s">
        <v>125</v>
      </c>
      <c r="C141" s="271"/>
      <c r="D141" s="271"/>
      <c r="E141" s="246">
        <f t="shared" si="28"/>
        <v>3.073179519558759E-3</v>
      </c>
    </row>
    <row r="142" spans="2:5">
      <c r="B142" s="93" t="s">
        <v>12</v>
      </c>
      <c r="C142" s="271"/>
      <c r="D142" s="271"/>
      <c r="E142" s="246">
        <f t="shared" si="28"/>
        <v>0</v>
      </c>
    </row>
    <row r="143" spans="2:5">
      <c r="B143" s="93" t="s">
        <v>9</v>
      </c>
      <c r="C143" s="271"/>
      <c r="D143" s="271"/>
      <c r="E143" s="246">
        <f t="shared" si="28"/>
        <v>8.0766873050164484E-4</v>
      </c>
    </row>
    <row r="144" spans="2:5">
      <c r="B144" s="94" t="s">
        <v>66</v>
      </c>
      <c r="C144" s="272"/>
      <c r="D144" s="272"/>
      <c r="E144" s="246">
        <f t="shared" si="28"/>
        <v>0</v>
      </c>
    </row>
    <row r="145" spans="2:5">
      <c r="B145" s="93" t="s">
        <v>25</v>
      </c>
      <c r="C145" s="271"/>
      <c r="D145" s="271"/>
      <c r="E145" s="246">
        <f t="shared" si="28"/>
        <v>2.4230061915049346E-2</v>
      </c>
    </row>
    <row r="146" spans="2:5">
      <c r="B146" s="93" t="s">
        <v>14</v>
      </c>
      <c r="C146" s="271"/>
      <c r="D146" s="271"/>
      <c r="E146" s="246">
        <f t="shared" si="28"/>
        <v>4.4421780177590468E-4</v>
      </c>
    </row>
    <row r="147" spans="2:5">
      <c r="B147" s="93" t="s">
        <v>20</v>
      </c>
      <c r="C147" s="271"/>
      <c r="D147" s="271"/>
      <c r="E147" s="246">
        <f t="shared" si="28"/>
        <v>6.1382823518125011E-2</v>
      </c>
    </row>
    <row r="148" spans="2:5">
      <c r="B148" s="93" t="s">
        <v>6</v>
      </c>
      <c r="C148" s="271"/>
      <c r="D148" s="271"/>
      <c r="E148" s="246">
        <f t="shared" si="28"/>
        <v>6.1746274446850755E-3</v>
      </c>
    </row>
    <row r="149" spans="2:5">
      <c r="B149" s="93" t="s">
        <v>13</v>
      </c>
      <c r="C149" s="271"/>
      <c r="D149" s="271"/>
      <c r="E149" s="246">
        <f t="shared" si="28"/>
        <v>0</v>
      </c>
    </row>
    <row r="150" spans="2:5">
      <c r="B150" s="93" t="s">
        <v>27</v>
      </c>
      <c r="C150" s="271"/>
      <c r="D150" s="271"/>
      <c r="E150" s="246">
        <f t="shared" si="28"/>
        <v>4.0383436525082243E-3</v>
      </c>
    </row>
    <row r="151" spans="2:5">
      <c r="B151" s="93" t="s">
        <v>97</v>
      </c>
      <c r="C151" s="271"/>
      <c r="D151" s="271"/>
      <c r="E151" s="246">
        <f t="shared" si="28"/>
        <v>4.4248131400532612E-3</v>
      </c>
    </row>
    <row r="152" spans="2:5">
      <c r="B152" s="93" t="s">
        <v>277</v>
      </c>
      <c r="C152" s="271"/>
      <c r="D152" s="271"/>
      <c r="E152" s="246">
        <f t="shared" si="28"/>
        <v>5.249846748260692E-2</v>
      </c>
    </row>
    <row r="153" spans="2:5">
      <c r="B153" s="93" t="s">
        <v>21</v>
      </c>
      <c r="C153" s="271"/>
      <c r="D153" s="271"/>
      <c r="E153" s="246">
        <f t="shared" si="28"/>
        <v>7.410360602352592E-2</v>
      </c>
    </row>
    <row r="154" spans="2:5">
      <c r="B154" s="93" t="s">
        <v>167</v>
      </c>
      <c r="C154" s="271"/>
      <c r="D154" s="271"/>
      <c r="E154" s="246">
        <f t="shared" si="28"/>
        <v>5.0479295656352806E-2</v>
      </c>
    </row>
    <row r="155" spans="2:5">
      <c r="B155" s="93" t="s">
        <v>78</v>
      </c>
      <c r="C155" s="271"/>
      <c r="D155" s="271"/>
      <c r="E155" s="246">
        <f t="shared" si="28"/>
        <v>4.5431366090717525E-2</v>
      </c>
    </row>
    <row r="156" spans="2:5">
      <c r="B156" s="93" t="s">
        <v>94</v>
      </c>
      <c r="C156" s="271"/>
      <c r="D156" s="271"/>
      <c r="E156" s="246">
        <f t="shared" si="28"/>
        <v>6.663267026638571E-2</v>
      </c>
    </row>
    <row r="157" spans="2:5">
      <c r="B157" s="93" t="s">
        <v>81</v>
      </c>
      <c r="C157" s="271"/>
      <c r="D157" s="271"/>
      <c r="E157" s="246">
        <f t="shared" si="28"/>
        <v>0</v>
      </c>
    </row>
    <row r="158" spans="2:5" ht="15" thickBot="1">
      <c r="B158" s="174" t="s">
        <v>207</v>
      </c>
      <c r="C158" s="271"/>
      <c r="D158" s="271"/>
      <c r="E158" s="246">
        <f t="shared" si="28"/>
        <v>2.7460736837055927E-4</v>
      </c>
    </row>
    <row r="160" spans="2:5">
      <c r="E160" s="248">
        <f>SUM(E116:E158)</f>
        <v>0.87463574735405281</v>
      </c>
    </row>
  </sheetData>
  <autoFilter ref="A13:AC13" xr:uid="{00000000-0009-0000-0000-000015000000}">
    <sortState xmlns:xlrd2="http://schemas.microsoft.com/office/spreadsheetml/2017/richdata2" ref="A14:AC57">
      <sortCondition ref="B13"/>
    </sortState>
  </autoFilter>
  <sortState xmlns:xlrd2="http://schemas.microsoft.com/office/spreadsheetml/2017/richdata2" ref="B47:S57">
    <sortCondition ref="F47:F57"/>
  </sortState>
  <conditionalFormatting sqref="N11 V58:V61 O13:O57 J13 V64:V1048576 N58:N1048576">
    <cfRule type="cellIs" dxfId="505" priority="5" operator="greaterThan">
      <formula>0</formula>
    </cfRule>
  </conditionalFormatting>
  <conditionalFormatting sqref="I13">
    <cfRule type="cellIs" dxfId="504" priority="1" operator="greaterThan">
      <formula>0</formula>
    </cfRule>
  </conditionalFormatting>
  <hyperlinks>
    <hyperlink ref="B24" r:id="rId1" display="CARNET/AAI@EduHr" xr:uid="{00000000-0004-0000-1500-000000000000}"/>
    <hyperlink ref="B103" r:id="rId2" display="CARNET/AAI@EduHr" xr:uid="{58E7B064-F451-4252-B181-5C6AA211969D}"/>
    <hyperlink ref="B151" r:id="rId3" display="CARNET/AAI@EduHr" xr:uid="{0148E070-090E-4181-B8FB-77E1C4D3713F}"/>
  </hyperlinks>
  <pageMargins left="0.7" right="0.7" top="0.75" bottom="0.75" header="0.3" footer="0.3"/>
  <pageSetup paperSize="9" orientation="portrait" r:id="rId4"/>
  <drawing r:id="rId5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1CDB31-2FBE-439E-9D0E-EA0C32754238}">
  <sheetPr filterMode="1"/>
  <dimension ref="B1:Q93"/>
  <sheetViews>
    <sheetView topLeftCell="A45" zoomScale="85" zoomScaleNormal="85" workbookViewId="0">
      <selection activeCell="J7" sqref="J7"/>
    </sheetView>
  </sheetViews>
  <sheetFormatPr defaultRowHeight="14.4"/>
  <cols>
    <col min="2" max="10" width="16.5546875" customWidth="1"/>
    <col min="11" max="11" width="14" customWidth="1"/>
    <col min="12" max="12" width="13.44140625" customWidth="1"/>
    <col min="13" max="14" width="15.5546875" customWidth="1"/>
    <col min="16" max="16" width="15.5546875" customWidth="1"/>
  </cols>
  <sheetData>
    <row r="1" spans="2:17" s="229" customFormat="1">
      <c r="C1" s="351">
        <v>2018</v>
      </c>
      <c r="D1" s="351"/>
      <c r="E1" s="351">
        <v>2019</v>
      </c>
      <c r="F1" s="351"/>
      <c r="G1" s="351">
        <v>2020</v>
      </c>
      <c r="H1" s="351"/>
      <c r="I1" s="351">
        <v>2021</v>
      </c>
      <c r="J1" s="351"/>
      <c r="P1" s="229">
        <v>2018</v>
      </c>
      <c r="Q1" s="229">
        <v>2019</v>
      </c>
    </row>
    <row r="2" spans="2:17" s="229" customFormat="1" ht="28.8">
      <c r="C2" s="278" t="s">
        <v>282</v>
      </c>
      <c r="D2" s="278" t="s">
        <v>283</v>
      </c>
      <c r="E2" s="278" t="s">
        <v>282</v>
      </c>
      <c r="F2" s="278" t="s">
        <v>283</v>
      </c>
      <c r="G2" s="229" t="s">
        <v>282</v>
      </c>
      <c r="H2" s="229" t="s">
        <v>283</v>
      </c>
      <c r="I2" s="334" t="s">
        <v>282</v>
      </c>
      <c r="J2" s="334" t="s">
        <v>283</v>
      </c>
      <c r="K2" s="229" t="s">
        <v>437</v>
      </c>
      <c r="L2" s="229" t="s">
        <v>564</v>
      </c>
      <c r="P2" s="229" t="s">
        <v>93</v>
      </c>
      <c r="Q2" s="229" t="s">
        <v>93</v>
      </c>
    </row>
    <row r="3" spans="2:17">
      <c r="B3" t="s">
        <v>17</v>
      </c>
      <c r="C3">
        <v>-0.8</v>
      </c>
      <c r="D3">
        <v>0</v>
      </c>
      <c r="E3">
        <v>0</v>
      </c>
      <c r="F3">
        <v>0</v>
      </c>
      <c r="G3" s="165">
        <v>-3</v>
      </c>
      <c r="H3">
        <v>0</v>
      </c>
      <c r="I3">
        <v>3</v>
      </c>
      <c r="J3">
        <v>0</v>
      </c>
      <c r="K3">
        <f t="shared" ref="K3:K9" si="0">SUM(G3+H3)*-1</f>
        <v>3</v>
      </c>
      <c r="L3">
        <f t="shared" ref="L3:L9" si="1">SUM(I3:J3)</f>
        <v>3</v>
      </c>
      <c r="M3">
        <f>MAX(K3,(-1*L3))</f>
        <v>3</v>
      </c>
      <c r="O3" t="s">
        <v>78</v>
      </c>
      <c r="P3">
        <v>26.42</v>
      </c>
      <c r="Q3">
        <v>0</v>
      </c>
    </row>
    <row r="4" spans="2:17">
      <c r="B4" t="s">
        <v>82</v>
      </c>
      <c r="G4" s="165">
        <v>0</v>
      </c>
      <c r="H4">
        <v>0</v>
      </c>
      <c r="I4">
        <v>3</v>
      </c>
      <c r="J4">
        <v>2</v>
      </c>
      <c r="L4">
        <f t="shared" si="1"/>
        <v>5</v>
      </c>
    </row>
    <row r="5" spans="2:17">
      <c r="B5" t="s">
        <v>83</v>
      </c>
      <c r="C5">
        <v>-5</v>
      </c>
      <c r="D5">
        <v>-2</v>
      </c>
      <c r="E5">
        <v>-4</v>
      </c>
      <c r="F5">
        <v>-2</v>
      </c>
      <c r="G5" s="165">
        <v>-4</v>
      </c>
      <c r="H5">
        <v>-1</v>
      </c>
      <c r="I5">
        <v>6</v>
      </c>
      <c r="J5">
        <v>1</v>
      </c>
      <c r="K5">
        <f t="shared" si="0"/>
        <v>5</v>
      </c>
      <c r="L5">
        <f t="shared" si="1"/>
        <v>7</v>
      </c>
      <c r="M5">
        <f t="shared" ref="M5:M43" si="2">MAX(K5,(-1*L5))</f>
        <v>5</v>
      </c>
      <c r="O5" t="s">
        <v>83</v>
      </c>
      <c r="P5">
        <v>7</v>
      </c>
      <c r="Q5">
        <v>6</v>
      </c>
    </row>
    <row r="6" spans="2:17">
      <c r="B6" t="s">
        <v>7</v>
      </c>
      <c r="C6">
        <v>-4</v>
      </c>
      <c r="D6">
        <v>-3</v>
      </c>
      <c r="E6">
        <v>-5</v>
      </c>
      <c r="F6">
        <v>-3</v>
      </c>
      <c r="G6" s="165">
        <v>-5</v>
      </c>
      <c r="H6">
        <v>-3</v>
      </c>
      <c r="I6">
        <v>6</v>
      </c>
      <c r="J6">
        <v>3</v>
      </c>
      <c r="K6">
        <f t="shared" si="0"/>
        <v>8</v>
      </c>
      <c r="L6">
        <f t="shared" si="1"/>
        <v>9</v>
      </c>
      <c r="M6">
        <f t="shared" si="2"/>
        <v>8</v>
      </c>
      <c r="O6" t="s">
        <v>7</v>
      </c>
      <c r="P6">
        <v>7</v>
      </c>
      <c r="Q6">
        <v>8</v>
      </c>
    </row>
    <row r="7" spans="2:17">
      <c r="B7" t="s">
        <v>10</v>
      </c>
      <c r="C7">
        <v>-3</v>
      </c>
      <c r="D7">
        <v>-16</v>
      </c>
      <c r="E7">
        <v>-3</v>
      </c>
      <c r="F7">
        <v>-13</v>
      </c>
      <c r="G7" s="165">
        <v>-3</v>
      </c>
      <c r="H7">
        <v>-7</v>
      </c>
      <c r="I7">
        <v>4</v>
      </c>
      <c r="J7">
        <v>8</v>
      </c>
      <c r="K7">
        <f t="shared" si="0"/>
        <v>10</v>
      </c>
      <c r="L7">
        <f t="shared" si="1"/>
        <v>12</v>
      </c>
      <c r="M7">
        <f t="shared" si="2"/>
        <v>10</v>
      </c>
      <c r="O7" t="s">
        <v>27</v>
      </c>
      <c r="P7">
        <v>60</v>
      </c>
      <c r="Q7">
        <v>0</v>
      </c>
    </row>
    <row r="8" spans="2:17">
      <c r="B8" t="s">
        <v>23</v>
      </c>
      <c r="C8">
        <v>-13</v>
      </c>
      <c r="D8">
        <v>0</v>
      </c>
      <c r="E8">
        <v>-13</v>
      </c>
      <c r="F8">
        <v>0</v>
      </c>
      <c r="G8" s="165">
        <v>-13</v>
      </c>
      <c r="H8">
        <v>0</v>
      </c>
      <c r="I8">
        <v>13</v>
      </c>
      <c r="J8">
        <v>0</v>
      </c>
      <c r="K8">
        <f t="shared" si="0"/>
        <v>13</v>
      </c>
      <c r="L8">
        <f t="shared" si="1"/>
        <v>13</v>
      </c>
      <c r="M8">
        <f t="shared" si="2"/>
        <v>13</v>
      </c>
      <c r="O8" t="s">
        <v>23</v>
      </c>
      <c r="P8">
        <v>13</v>
      </c>
      <c r="Q8">
        <v>13</v>
      </c>
    </row>
    <row r="9" spans="2:17">
      <c r="B9" t="s">
        <v>11</v>
      </c>
      <c r="C9">
        <v>-14</v>
      </c>
      <c r="D9">
        <v>0</v>
      </c>
      <c r="E9">
        <v>-16</v>
      </c>
      <c r="F9">
        <v>-2.5</v>
      </c>
      <c r="G9" s="165">
        <v>-14.3</v>
      </c>
      <c r="H9">
        <v>-2.8</v>
      </c>
      <c r="I9">
        <v>12.7</v>
      </c>
      <c r="J9">
        <v>3.5</v>
      </c>
      <c r="K9">
        <f t="shared" si="0"/>
        <v>17.100000000000001</v>
      </c>
      <c r="L9">
        <f t="shared" si="1"/>
        <v>16.2</v>
      </c>
      <c r="M9">
        <f t="shared" si="2"/>
        <v>17.100000000000001</v>
      </c>
      <c r="O9" t="s">
        <v>11</v>
      </c>
      <c r="P9">
        <v>14</v>
      </c>
      <c r="Q9">
        <v>18.5</v>
      </c>
    </row>
    <row r="10" spans="2:17" ht="0" hidden="1" customHeight="1">
      <c r="B10" t="s">
        <v>94</v>
      </c>
      <c r="C10">
        <v>-72</v>
      </c>
      <c r="D10">
        <v>-4</v>
      </c>
      <c r="E10">
        <v>-80.2</v>
      </c>
      <c r="F10">
        <v>-5.6</v>
      </c>
      <c r="G10" s="165">
        <v>-83.5</v>
      </c>
      <c r="H10">
        <v>-5</v>
      </c>
      <c r="I10">
        <v>82</v>
      </c>
      <c r="J10">
        <v>3</v>
      </c>
      <c r="K10">
        <f>SUM(G10+H10)</f>
        <v>-88.5</v>
      </c>
      <c r="L10">
        <f>SUM(E10:F10)</f>
        <v>-85.8</v>
      </c>
      <c r="M10">
        <f t="shared" si="2"/>
        <v>85.8</v>
      </c>
      <c r="O10" t="s">
        <v>94</v>
      </c>
      <c r="P10">
        <v>76</v>
      </c>
      <c r="Q10">
        <v>85.8</v>
      </c>
    </row>
    <row r="11" spans="2:17">
      <c r="B11" t="s">
        <v>8</v>
      </c>
      <c r="C11">
        <v>-11</v>
      </c>
      <c r="D11">
        <v>-5</v>
      </c>
      <c r="E11">
        <v>-13</v>
      </c>
      <c r="F11">
        <v>-4</v>
      </c>
      <c r="G11" s="165">
        <v>-13</v>
      </c>
      <c r="H11">
        <v>-3</v>
      </c>
      <c r="I11">
        <v>13</v>
      </c>
      <c r="J11">
        <v>4</v>
      </c>
      <c r="K11">
        <f t="shared" ref="K11:K26" si="3">SUM(G11+H11)*-1</f>
        <v>16</v>
      </c>
      <c r="L11">
        <f t="shared" ref="L11:L26" si="4">SUM(I11:J11)</f>
        <v>17</v>
      </c>
      <c r="M11">
        <f t="shared" si="2"/>
        <v>16</v>
      </c>
      <c r="O11" t="s">
        <v>8</v>
      </c>
      <c r="P11">
        <v>16</v>
      </c>
      <c r="Q11">
        <v>17</v>
      </c>
    </row>
    <row r="12" spans="2:17">
      <c r="B12" t="s">
        <v>67</v>
      </c>
      <c r="C12">
        <v>0</v>
      </c>
      <c r="D12">
        <v>-15</v>
      </c>
      <c r="E12">
        <v>0</v>
      </c>
      <c r="F12">
        <v>-15</v>
      </c>
      <c r="G12" s="165">
        <v>0</v>
      </c>
      <c r="H12">
        <v>-16</v>
      </c>
      <c r="J12">
        <v>17</v>
      </c>
      <c r="K12">
        <f t="shared" si="3"/>
        <v>16</v>
      </c>
      <c r="L12">
        <f t="shared" si="4"/>
        <v>17</v>
      </c>
      <c r="M12">
        <f t="shared" si="2"/>
        <v>16</v>
      </c>
      <c r="O12" t="s">
        <v>18</v>
      </c>
      <c r="P12">
        <v>20</v>
      </c>
      <c r="Q12">
        <v>20</v>
      </c>
    </row>
    <row r="13" spans="2:17">
      <c r="B13" t="s">
        <v>19</v>
      </c>
      <c r="C13">
        <v>-16</v>
      </c>
      <c r="D13">
        <v>0</v>
      </c>
      <c r="E13">
        <v>-18</v>
      </c>
      <c r="F13">
        <v>0</v>
      </c>
      <c r="G13" s="165">
        <v>-18</v>
      </c>
      <c r="H13">
        <v>0</v>
      </c>
      <c r="I13">
        <v>19</v>
      </c>
      <c r="J13">
        <v>0</v>
      </c>
      <c r="K13">
        <f t="shared" si="3"/>
        <v>18</v>
      </c>
      <c r="L13">
        <f t="shared" si="4"/>
        <v>19</v>
      </c>
      <c r="M13">
        <f t="shared" si="2"/>
        <v>18</v>
      </c>
      <c r="O13" t="s">
        <v>19</v>
      </c>
      <c r="P13">
        <v>16</v>
      </c>
      <c r="Q13">
        <v>18</v>
      </c>
    </row>
    <row r="14" spans="2:17">
      <c r="B14" t="s">
        <v>24</v>
      </c>
      <c r="C14">
        <v>-21</v>
      </c>
      <c r="D14">
        <v>-1</v>
      </c>
      <c r="E14">
        <v>-21</v>
      </c>
      <c r="F14">
        <v>0</v>
      </c>
      <c r="G14" s="165">
        <v>-21</v>
      </c>
      <c r="H14">
        <v>0</v>
      </c>
      <c r="I14">
        <v>20</v>
      </c>
      <c r="J14">
        <v>0</v>
      </c>
      <c r="K14">
        <f t="shared" si="3"/>
        <v>21</v>
      </c>
      <c r="L14">
        <f t="shared" si="4"/>
        <v>20</v>
      </c>
      <c r="M14">
        <f t="shared" si="2"/>
        <v>21</v>
      </c>
      <c r="O14" t="s">
        <v>24</v>
      </c>
      <c r="P14">
        <v>22</v>
      </c>
      <c r="Q14">
        <v>21</v>
      </c>
    </row>
    <row r="15" spans="2:17">
      <c r="B15" t="s">
        <v>34</v>
      </c>
      <c r="C15">
        <v>-15</v>
      </c>
      <c r="D15">
        <v>0</v>
      </c>
      <c r="E15">
        <v>-15</v>
      </c>
      <c r="F15">
        <v>0</v>
      </c>
      <c r="G15" s="165">
        <v>-20</v>
      </c>
      <c r="H15">
        <v>0</v>
      </c>
      <c r="I15">
        <v>20</v>
      </c>
      <c r="J15">
        <v>0</v>
      </c>
      <c r="K15">
        <f t="shared" si="3"/>
        <v>20</v>
      </c>
      <c r="L15">
        <f t="shared" si="4"/>
        <v>20</v>
      </c>
      <c r="M15">
        <f t="shared" si="2"/>
        <v>20</v>
      </c>
      <c r="O15" t="s">
        <v>13</v>
      </c>
      <c r="P15">
        <v>110.5</v>
      </c>
      <c r="Q15">
        <v>105.7</v>
      </c>
    </row>
    <row r="16" spans="2:17">
      <c r="B16" t="s">
        <v>18</v>
      </c>
      <c r="C16">
        <v>-20</v>
      </c>
      <c r="D16">
        <v>0</v>
      </c>
      <c r="E16">
        <v>-20</v>
      </c>
      <c r="F16">
        <v>0</v>
      </c>
      <c r="G16" s="165">
        <v>-20</v>
      </c>
      <c r="H16">
        <v>0</v>
      </c>
      <c r="I16">
        <v>20</v>
      </c>
      <c r="J16">
        <v>0</v>
      </c>
      <c r="K16">
        <f t="shared" si="3"/>
        <v>20</v>
      </c>
      <c r="L16">
        <f t="shared" si="4"/>
        <v>20</v>
      </c>
      <c r="M16">
        <f t="shared" si="2"/>
        <v>20</v>
      </c>
      <c r="O16" t="s">
        <v>34</v>
      </c>
      <c r="P16">
        <v>15</v>
      </c>
      <c r="Q16">
        <v>15</v>
      </c>
    </row>
    <row r="17" spans="2:17">
      <c r="B17" t="s">
        <v>4</v>
      </c>
      <c r="C17">
        <v>-19</v>
      </c>
      <c r="D17">
        <v>-3</v>
      </c>
      <c r="E17">
        <v>-18</v>
      </c>
      <c r="F17">
        <v>-4</v>
      </c>
      <c r="G17" s="165">
        <v>-15</v>
      </c>
      <c r="H17">
        <v>-7</v>
      </c>
      <c r="I17">
        <v>14</v>
      </c>
      <c r="J17">
        <v>7</v>
      </c>
      <c r="K17">
        <f t="shared" si="3"/>
        <v>22</v>
      </c>
      <c r="L17">
        <f t="shared" si="4"/>
        <v>21</v>
      </c>
      <c r="M17">
        <f t="shared" si="2"/>
        <v>22</v>
      </c>
      <c r="O17" t="s">
        <v>31</v>
      </c>
      <c r="P17">
        <v>28</v>
      </c>
      <c r="Q17">
        <v>30</v>
      </c>
    </row>
    <row r="18" spans="2:17">
      <c r="B18" t="s">
        <v>30</v>
      </c>
      <c r="C18">
        <v>-21</v>
      </c>
      <c r="D18">
        <v>-10</v>
      </c>
      <c r="E18">
        <v>-11</v>
      </c>
      <c r="F18">
        <v>-8</v>
      </c>
      <c r="G18" s="165">
        <v>-13</v>
      </c>
      <c r="H18">
        <v>-7</v>
      </c>
      <c r="I18">
        <v>15</v>
      </c>
      <c r="J18">
        <v>7</v>
      </c>
      <c r="K18">
        <f t="shared" si="3"/>
        <v>20</v>
      </c>
      <c r="L18">
        <f t="shared" si="4"/>
        <v>22</v>
      </c>
      <c r="M18">
        <f t="shared" si="2"/>
        <v>20</v>
      </c>
      <c r="O18" t="s">
        <v>30</v>
      </c>
      <c r="P18">
        <v>31</v>
      </c>
      <c r="Q18">
        <v>19</v>
      </c>
    </row>
    <row r="19" spans="2:17">
      <c r="B19" t="s">
        <v>3</v>
      </c>
      <c r="C19">
        <v>0</v>
      </c>
      <c r="D19">
        <v>0</v>
      </c>
      <c r="E19">
        <v>-20</v>
      </c>
      <c r="F19">
        <v>-2</v>
      </c>
      <c r="G19" s="165">
        <v>-20</v>
      </c>
      <c r="H19">
        <v>-2</v>
      </c>
      <c r="I19">
        <v>20</v>
      </c>
      <c r="J19">
        <v>2</v>
      </c>
      <c r="K19">
        <f t="shared" si="3"/>
        <v>22</v>
      </c>
      <c r="L19">
        <f t="shared" si="4"/>
        <v>22</v>
      </c>
      <c r="M19">
        <f t="shared" si="2"/>
        <v>22</v>
      </c>
      <c r="O19" t="s">
        <v>3</v>
      </c>
      <c r="P19">
        <v>0</v>
      </c>
      <c r="Q19">
        <v>22</v>
      </c>
    </row>
    <row r="20" spans="2:17">
      <c r="B20" t="s">
        <v>96</v>
      </c>
      <c r="C20">
        <v>-19</v>
      </c>
      <c r="D20">
        <v>0</v>
      </c>
      <c r="E20">
        <v>-24</v>
      </c>
      <c r="F20">
        <v>0</v>
      </c>
      <c r="G20" s="165">
        <v>-24</v>
      </c>
      <c r="H20">
        <v>0</v>
      </c>
      <c r="I20">
        <v>24</v>
      </c>
      <c r="J20">
        <v>0</v>
      </c>
      <c r="K20">
        <f t="shared" si="3"/>
        <v>24</v>
      </c>
      <c r="L20">
        <f t="shared" si="4"/>
        <v>24</v>
      </c>
      <c r="M20">
        <f t="shared" si="2"/>
        <v>24</v>
      </c>
      <c r="O20" t="s">
        <v>96</v>
      </c>
      <c r="P20">
        <v>19</v>
      </c>
      <c r="Q20">
        <v>24</v>
      </c>
    </row>
    <row r="21" spans="2:17">
      <c r="B21" t="s">
        <v>14</v>
      </c>
      <c r="C21">
        <v>-14</v>
      </c>
      <c r="D21">
        <v>0</v>
      </c>
      <c r="E21">
        <v>-14</v>
      </c>
      <c r="F21">
        <v>0</v>
      </c>
      <c r="G21" s="165">
        <v>-17</v>
      </c>
      <c r="H21">
        <v>-2</v>
      </c>
      <c r="I21">
        <v>16</v>
      </c>
      <c r="J21">
        <v>8</v>
      </c>
      <c r="K21">
        <f t="shared" si="3"/>
        <v>19</v>
      </c>
      <c r="L21">
        <f t="shared" si="4"/>
        <v>24</v>
      </c>
      <c r="M21">
        <f t="shared" si="2"/>
        <v>19</v>
      </c>
      <c r="O21" t="s">
        <v>9</v>
      </c>
      <c r="P21">
        <v>96.95</v>
      </c>
      <c r="Q21">
        <v>95.4</v>
      </c>
    </row>
    <row r="22" spans="2:17">
      <c r="B22" t="s">
        <v>594</v>
      </c>
      <c r="C22">
        <v>-29</v>
      </c>
      <c r="D22">
        <v>0</v>
      </c>
      <c r="E22">
        <v>-29</v>
      </c>
      <c r="F22">
        <v>0</v>
      </c>
      <c r="G22" s="165">
        <v>-29</v>
      </c>
      <c r="H22">
        <v>0</v>
      </c>
      <c r="I22">
        <v>29</v>
      </c>
      <c r="J22">
        <v>0</v>
      </c>
      <c r="K22">
        <f t="shared" si="3"/>
        <v>29</v>
      </c>
      <c r="L22">
        <f t="shared" si="4"/>
        <v>29</v>
      </c>
      <c r="M22">
        <f t="shared" si="2"/>
        <v>29</v>
      </c>
      <c r="O22" t="s">
        <v>167</v>
      </c>
      <c r="P22">
        <v>29</v>
      </c>
      <c r="Q22">
        <v>29</v>
      </c>
    </row>
    <row r="23" spans="2:17">
      <c r="B23" t="s">
        <v>16</v>
      </c>
      <c r="C23">
        <v>-23.25</v>
      </c>
      <c r="D23">
        <v>0</v>
      </c>
      <c r="E23">
        <v>-24</v>
      </c>
      <c r="F23">
        <v>0</v>
      </c>
      <c r="G23" s="165">
        <v>-24</v>
      </c>
      <c r="H23">
        <v>0</v>
      </c>
      <c r="I23">
        <v>30</v>
      </c>
      <c r="J23">
        <v>0</v>
      </c>
      <c r="K23">
        <f t="shared" si="3"/>
        <v>24</v>
      </c>
      <c r="L23">
        <f t="shared" si="4"/>
        <v>30</v>
      </c>
      <c r="M23">
        <f t="shared" si="2"/>
        <v>24</v>
      </c>
      <c r="O23" t="s">
        <v>16</v>
      </c>
      <c r="P23">
        <v>23.25</v>
      </c>
      <c r="Q23">
        <v>24</v>
      </c>
    </row>
    <row r="24" spans="2:17">
      <c r="B24" t="s">
        <v>78</v>
      </c>
      <c r="C24">
        <v>-26.42</v>
      </c>
      <c r="D24">
        <v>0</v>
      </c>
      <c r="E24">
        <v>0</v>
      </c>
      <c r="F24">
        <v>0</v>
      </c>
      <c r="G24" s="165">
        <v>-26.3</v>
      </c>
      <c r="H24">
        <v>-0.8</v>
      </c>
      <c r="I24">
        <v>30.76</v>
      </c>
      <c r="J24">
        <v>0.4</v>
      </c>
      <c r="K24">
        <f t="shared" si="3"/>
        <v>27.1</v>
      </c>
      <c r="L24" s="350">
        <f t="shared" si="4"/>
        <v>31.16</v>
      </c>
      <c r="M24">
        <f t="shared" si="2"/>
        <v>27.1</v>
      </c>
    </row>
    <row r="25" spans="2:17">
      <c r="B25" t="s">
        <v>31</v>
      </c>
      <c r="C25">
        <v>-18</v>
      </c>
      <c r="D25">
        <v>-10</v>
      </c>
      <c r="E25">
        <v>-18</v>
      </c>
      <c r="F25">
        <v>-12</v>
      </c>
      <c r="G25" s="165">
        <v>-18</v>
      </c>
      <c r="H25">
        <v>-12</v>
      </c>
      <c r="I25">
        <v>18</v>
      </c>
      <c r="J25">
        <v>18</v>
      </c>
      <c r="K25">
        <f t="shared" si="3"/>
        <v>30</v>
      </c>
      <c r="L25">
        <f t="shared" si="4"/>
        <v>36</v>
      </c>
      <c r="M25">
        <f t="shared" si="2"/>
        <v>30</v>
      </c>
      <c r="O25" t="s">
        <v>66</v>
      </c>
      <c r="P25">
        <v>0</v>
      </c>
      <c r="Q25">
        <v>0</v>
      </c>
    </row>
    <row r="26" spans="2:17">
      <c r="B26" t="s">
        <v>2</v>
      </c>
      <c r="C26">
        <v>-50</v>
      </c>
      <c r="D26">
        <v>0</v>
      </c>
      <c r="E26">
        <v>-50</v>
      </c>
      <c r="F26">
        <v>0</v>
      </c>
      <c r="G26" s="165">
        <v>-40</v>
      </c>
      <c r="H26">
        <v>0</v>
      </c>
      <c r="I26">
        <v>40</v>
      </c>
      <c r="J26">
        <v>0</v>
      </c>
      <c r="K26">
        <f t="shared" si="3"/>
        <v>40</v>
      </c>
      <c r="L26">
        <f t="shared" si="4"/>
        <v>40</v>
      </c>
      <c r="M26">
        <f t="shared" si="2"/>
        <v>40</v>
      </c>
      <c r="O26" t="s">
        <v>2</v>
      </c>
      <c r="P26">
        <v>50</v>
      </c>
      <c r="Q26">
        <v>50</v>
      </c>
    </row>
    <row r="27" spans="2:17" hidden="1">
      <c r="B27" t="s">
        <v>118</v>
      </c>
      <c r="C27">
        <v>-3</v>
      </c>
      <c r="D27">
        <v>0</v>
      </c>
      <c r="E27">
        <v>-3</v>
      </c>
      <c r="F27">
        <v>0</v>
      </c>
      <c r="G27" s="165">
        <v>0</v>
      </c>
      <c r="H27">
        <v>0</v>
      </c>
      <c r="I27" s="9"/>
      <c r="J27" s="9"/>
      <c r="K27">
        <f>SUM(G27+H27)</f>
        <v>0</v>
      </c>
      <c r="L27">
        <f>SUM(E27:F27)</f>
        <v>-3</v>
      </c>
      <c r="M27">
        <f t="shared" si="2"/>
        <v>3</v>
      </c>
      <c r="O27" t="s">
        <v>118</v>
      </c>
      <c r="P27">
        <v>3</v>
      </c>
      <c r="Q27">
        <v>3</v>
      </c>
    </row>
    <row r="28" spans="2:17">
      <c r="B28" t="s">
        <v>21</v>
      </c>
      <c r="C28">
        <v>-60</v>
      </c>
      <c r="D28">
        <v>0</v>
      </c>
      <c r="E28">
        <v>-61</v>
      </c>
      <c r="F28">
        <v>0</v>
      </c>
      <c r="G28" s="165">
        <v>-63</v>
      </c>
      <c r="H28">
        <v>0</v>
      </c>
      <c r="I28">
        <v>63.3</v>
      </c>
      <c r="J28">
        <v>0</v>
      </c>
      <c r="K28">
        <f t="shared" ref="K28:K37" si="5">SUM(G28+H28)*-1</f>
        <v>63</v>
      </c>
      <c r="L28">
        <f t="shared" ref="L28:L37" si="6">SUM(I28:J28)</f>
        <v>63.3</v>
      </c>
      <c r="M28">
        <f t="shared" si="2"/>
        <v>63</v>
      </c>
      <c r="O28" t="s">
        <v>21</v>
      </c>
      <c r="P28">
        <v>60</v>
      </c>
      <c r="Q28">
        <v>61</v>
      </c>
    </row>
    <row r="29" spans="2:17">
      <c r="B29" t="s">
        <v>5</v>
      </c>
      <c r="C29">
        <v>-20</v>
      </c>
      <c r="D29">
        <v>-40</v>
      </c>
      <c r="E29">
        <v>-35</v>
      </c>
      <c r="F29">
        <v>-25</v>
      </c>
      <c r="G29" s="165">
        <v>-35</v>
      </c>
      <c r="H29">
        <v>-25</v>
      </c>
      <c r="I29">
        <v>44</v>
      </c>
      <c r="J29">
        <v>25</v>
      </c>
      <c r="K29">
        <f t="shared" si="5"/>
        <v>60</v>
      </c>
      <c r="L29">
        <f t="shared" si="6"/>
        <v>69</v>
      </c>
      <c r="M29">
        <f t="shared" si="2"/>
        <v>60</v>
      </c>
      <c r="O29" t="s">
        <v>67</v>
      </c>
      <c r="P29">
        <v>15</v>
      </c>
      <c r="Q29">
        <v>15</v>
      </c>
    </row>
    <row r="30" spans="2:17">
      <c r="B30" t="s">
        <v>20</v>
      </c>
      <c r="C30">
        <v>-65</v>
      </c>
      <c r="D30">
        <v>-8</v>
      </c>
      <c r="E30">
        <v>-65</v>
      </c>
      <c r="F30">
        <v>-8</v>
      </c>
      <c r="G30" s="165">
        <v>-65</v>
      </c>
      <c r="H30">
        <v>-7</v>
      </c>
      <c r="I30">
        <v>73</v>
      </c>
      <c r="J30">
        <v>7</v>
      </c>
      <c r="K30">
        <f t="shared" si="5"/>
        <v>72</v>
      </c>
      <c r="L30">
        <f t="shared" si="6"/>
        <v>80</v>
      </c>
      <c r="M30">
        <f t="shared" si="2"/>
        <v>72</v>
      </c>
      <c r="O30" t="s">
        <v>20</v>
      </c>
      <c r="P30">
        <v>73</v>
      </c>
      <c r="Q30">
        <v>73</v>
      </c>
    </row>
    <row r="31" spans="2:17">
      <c r="B31" t="s">
        <v>68</v>
      </c>
      <c r="C31">
        <v>-55</v>
      </c>
      <c r="D31">
        <v>-5</v>
      </c>
      <c r="E31">
        <v>-58</v>
      </c>
      <c r="F31">
        <v>-5</v>
      </c>
      <c r="G31" s="165">
        <v>-62</v>
      </c>
      <c r="H31">
        <v>-15</v>
      </c>
      <c r="I31">
        <v>78</v>
      </c>
      <c r="J31">
        <v>8</v>
      </c>
      <c r="K31">
        <f t="shared" si="5"/>
        <v>77</v>
      </c>
      <c r="L31">
        <f t="shared" si="6"/>
        <v>86</v>
      </c>
      <c r="M31">
        <f t="shared" si="2"/>
        <v>77</v>
      </c>
      <c r="O31" t="s">
        <v>68</v>
      </c>
      <c r="P31">
        <v>60</v>
      </c>
      <c r="Q31">
        <v>63</v>
      </c>
    </row>
    <row r="32" spans="2:17">
      <c r="B32" t="s">
        <v>6</v>
      </c>
      <c r="C32">
        <v>-66</v>
      </c>
      <c r="D32">
        <v>0</v>
      </c>
      <c r="E32">
        <v>-67</v>
      </c>
      <c r="F32">
        <v>0</v>
      </c>
      <c r="G32" s="165">
        <v>-83</v>
      </c>
      <c r="H32">
        <v>0</v>
      </c>
      <c r="I32">
        <v>86</v>
      </c>
      <c r="J32">
        <v>0</v>
      </c>
      <c r="K32">
        <f t="shared" si="5"/>
        <v>83</v>
      </c>
      <c r="L32">
        <f t="shared" si="6"/>
        <v>86</v>
      </c>
      <c r="M32">
        <f t="shared" si="2"/>
        <v>83</v>
      </c>
      <c r="O32" t="s">
        <v>6</v>
      </c>
      <c r="P32">
        <v>66</v>
      </c>
      <c r="Q32">
        <v>67</v>
      </c>
    </row>
    <row r="33" spans="2:17">
      <c r="B33" t="s">
        <v>15</v>
      </c>
      <c r="C33">
        <v>-10</v>
      </c>
      <c r="D33">
        <v>-60</v>
      </c>
      <c r="E33">
        <v>-9</v>
      </c>
      <c r="F33">
        <v>-90</v>
      </c>
      <c r="G33" s="165">
        <v>-9</v>
      </c>
      <c r="H33">
        <v>-90</v>
      </c>
      <c r="I33">
        <v>9</v>
      </c>
      <c r="J33">
        <v>90</v>
      </c>
      <c r="K33">
        <f t="shared" si="5"/>
        <v>99</v>
      </c>
      <c r="L33">
        <f t="shared" si="6"/>
        <v>99</v>
      </c>
      <c r="M33">
        <f t="shared" si="2"/>
        <v>99</v>
      </c>
      <c r="O33" t="s">
        <v>15</v>
      </c>
      <c r="P33">
        <v>70</v>
      </c>
      <c r="Q33">
        <v>99</v>
      </c>
    </row>
    <row r="34" spans="2:17">
      <c r="B34" t="s">
        <v>12</v>
      </c>
      <c r="C34">
        <v>-66</v>
      </c>
      <c r="D34">
        <v>-3</v>
      </c>
      <c r="E34">
        <v>-70</v>
      </c>
      <c r="F34">
        <v>0</v>
      </c>
      <c r="G34" s="165">
        <v>-81</v>
      </c>
      <c r="H34">
        <v>0</v>
      </c>
      <c r="I34">
        <v>102</v>
      </c>
      <c r="J34">
        <v>0</v>
      </c>
      <c r="K34">
        <f t="shared" si="5"/>
        <v>81</v>
      </c>
      <c r="L34">
        <f t="shared" si="6"/>
        <v>102</v>
      </c>
      <c r="M34">
        <f t="shared" si="2"/>
        <v>81</v>
      </c>
      <c r="O34" t="s">
        <v>12</v>
      </c>
      <c r="P34">
        <v>69</v>
      </c>
      <c r="Q34">
        <v>70</v>
      </c>
    </row>
    <row r="35" spans="2:17">
      <c r="B35" t="s">
        <v>9</v>
      </c>
      <c r="C35">
        <v>-96.95</v>
      </c>
      <c r="D35">
        <v>0</v>
      </c>
      <c r="E35">
        <v>-95.4</v>
      </c>
      <c r="F35">
        <v>0</v>
      </c>
      <c r="G35" s="165">
        <v>-103</v>
      </c>
      <c r="H35">
        <v>0</v>
      </c>
      <c r="I35">
        <v>110</v>
      </c>
      <c r="J35">
        <v>0</v>
      </c>
      <c r="K35">
        <f t="shared" si="5"/>
        <v>103</v>
      </c>
      <c r="L35">
        <f t="shared" si="6"/>
        <v>110</v>
      </c>
      <c r="M35">
        <f t="shared" si="2"/>
        <v>103</v>
      </c>
      <c r="O35" t="s">
        <v>28</v>
      </c>
      <c r="P35">
        <v>149</v>
      </c>
      <c r="Q35">
        <v>151</v>
      </c>
    </row>
    <row r="36" spans="2:17">
      <c r="B36" t="s">
        <v>13</v>
      </c>
      <c r="C36">
        <v>-87.5</v>
      </c>
      <c r="D36">
        <v>-23</v>
      </c>
      <c r="E36">
        <v>-82.7</v>
      </c>
      <c r="F36">
        <v>-23</v>
      </c>
      <c r="G36" s="165">
        <v>-95</v>
      </c>
      <c r="H36">
        <v>-27</v>
      </c>
      <c r="I36">
        <v>97</v>
      </c>
      <c r="J36">
        <v>27</v>
      </c>
      <c r="K36">
        <f t="shared" si="5"/>
        <v>122</v>
      </c>
      <c r="L36">
        <f t="shared" si="6"/>
        <v>124</v>
      </c>
      <c r="M36">
        <f t="shared" si="2"/>
        <v>122</v>
      </c>
      <c r="O36" t="s">
        <v>4</v>
      </c>
      <c r="P36">
        <v>22</v>
      </c>
      <c r="Q36">
        <v>22</v>
      </c>
    </row>
    <row r="37" spans="2:17">
      <c r="B37" t="s">
        <v>278</v>
      </c>
      <c r="C37">
        <v>-80</v>
      </c>
      <c r="D37">
        <v>-3</v>
      </c>
      <c r="E37">
        <v>-148</v>
      </c>
      <c r="F37">
        <v>-4</v>
      </c>
      <c r="G37" s="165">
        <v>-190</v>
      </c>
      <c r="H37">
        <v>-3</v>
      </c>
      <c r="I37">
        <v>178</v>
      </c>
      <c r="J37">
        <v>3</v>
      </c>
      <c r="K37">
        <f t="shared" si="5"/>
        <v>193</v>
      </c>
      <c r="L37">
        <f t="shared" si="6"/>
        <v>181</v>
      </c>
      <c r="M37">
        <f t="shared" si="2"/>
        <v>193</v>
      </c>
      <c r="O37" t="s">
        <v>278</v>
      </c>
      <c r="P37">
        <v>83</v>
      </c>
      <c r="Q37">
        <v>152</v>
      </c>
    </row>
    <row r="38" spans="2:17" hidden="1">
      <c r="B38" t="s">
        <v>28</v>
      </c>
      <c r="C38">
        <v>-121</v>
      </c>
      <c r="D38">
        <v>-28</v>
      </c>
      <c r="E38">
        <v>-125</v>
      </c>
      <c r="F38">
        <v>-26</v>
      </c>
      <c r="G38" s="165">
        <v>-128</v>
      </c>
      <c r="H38">
        <v>-26</v>
      </c>
      <c r="K38">
        <f>SUM(G38+H38)</f>
        <v>-154</v>
      </c>
      <c r="L38">
        <f>SUM(E38:F38)</f>
        <v>-151</v>
      </c>
      <c r="M38">
        <f t="shared" si="2"/>
        <v>151</v>
      </c>
      <c r="O38" t="s">
        <v>5</v>
      </c>
      <c r="P38">
        <v>60</v>
      </c>
      <c r="Q38">
        <v>60</v>
      </c>
    </row>
    <row r="39" spans="2:17">
      <c r="B39" t="s">
        <v>25</v>
      </c>
      <c r="C39">
        <v>-172</v>
      </c>
      <c r="D39">
        <v>0</v>
      </c>
      <c r="E39">
        <v>-180.7</v>
      </c>
      <c r="F39">
        <v>0</v>
      </c>
      <c r="G39" s="165">
        <v>-186.1</v>
      </c>
      <c r="H39">
        <v>0</v>
      </c>
      <c r="I39">
        <v>192.7</v>
      </c>
      <c r="J39">
        <v>0</v>
      </c>
      <c r="K39">
        <f>SUM(G39+H39)*-1</f>
        <v>186.1</v>
      </c>
      <c r="L39">
        <f>SUM(I39:J39)</f>
        <v>192.7</v>
      </c>
      <c r="M39">
        <f t="shared" si="2"/>
        <v>186.1</v>
      </c>
      <c r="O39" t="s">
        <v>25</v>
      </c>
      <c r="P39">
        <v>172</v>
      </c>
      <c r="Q39">
        <v>180.7</v>
      </c>
    </row>
    <row r="40" spans="2:17">
      <c r="B40" t="s">
        <v>26</v>
      </c>
      <c r="C40">
        <v>-166</v>
      </c>
      <c r="D40">
        <v>0</v>
      </c>
      <c r="E40">
        <v>-140</v>
      </c>
      <c r="F40">
        <v>0</v>
      </c>
      <c r="G40" s="165">
        <v>-242</v>
      </c>
      <c r="H40">
        <v>0</v>
      </c>
      <c r="I40">
        <v>246</v>
      </c>
      <c r="J40">
        <v>1</v>
      </c>
      <c r="K40">
        <f>SUM(G40+H40)*-1</f>
        <v>242</v>
      </c>
      <c r="L40">
        <f>SUM(I40:J40)</f>
        <v>247</v>
      </c>
      <c r="M40">
        <f t="shared" si="2"/>
        <v>242</v>
      </c>
      <c r="O40" t="s">
        <v>26</v>
      </c>
      <c r="P40">
        <v>166</v>
      </c>
      <c r="Q40">
        <v>140</v>
      </c>
    </row>
    <row r="41" spans="2:17" hidden="1">
      <c r="B41" t="s">
        <v>27</v>
      </c>
      <c r="C41">
        <v>-60</v>
      </c>
      <c r="D41">
        <v>0</v>
      </c>
      <c r="E41">
        <v>0</v>
      </c>
      <c r="F41">
        <v>0</v>
      </c>
      <c r="G41" s="165">
        <v>0</v>
      </c>
      <c r="H41">
        <v>0</v>
      </c>
      <c r="K41">
        <f>SUM(G41+H41)</f>
        <v>0</v>
      </c>
      <c r="L41">
        <f>SUM(E41:F41)</f>
        <v>0</v>
      </c>
      <c r="M41">
        <f t="shared" si="2"/>
        <v>0</v>
      </c>
    </row>
    <row r="42" spans="2:17">
      <c r="B42" t="s">
        <v>80</v>
      </c>
      <c r="C42">
        <v>-150</v>
      </c>
      <c r="D42">
        <v>0</v>
      </c>
      <c r="E42">
        <v>-159</v>
      </c>
      <c r="F42">
        <v>0</v>
      </c>
      <c r="G42" s="165">
        <v>-176</v>
      </c>
      <c r="H42">
        <v>-51</v>
      </c>
      <c r="I42">
        <v>191</v>
      </c>
      <c r="J42">
        <v>88</v>
      </c>
      <c r="K42">
        <f>SUM(G42+H42)*-1</f>
        <v>227</v>
      </c>
      <c r="L42">
        <f>SUM(I42:J42)</f>
        <v>279</v>
      </c>
      <c r="M42">
        <f t="shared" si="2"/>
        <v>227</v>
      </c>
      <c r="O42" t="s">
        <v>80</v>
      </c>
      <c r="P42">
        <v>150</v>
      </c>
      <c r="Q42">
        <v>159</v>
      </c>
    </row>
    <row r="43" spans="2:17">
      <c r="B43" t="s">
        <v>595</v>
      </c>
      <c r="G43" s="165">
        <v>-176</v>
      </c>
      <c r="H43">
        <v>-51</v>
      </c>
      <c r="I43">
        <v>191</v>
      </c>
      <c r="J43">
        <v>88</v>
      </c>
      <c r="K43">
        <f>SUM(G43+H43)*-1</f>
        <v>227</v>
      </c>
      <c r="L43">
        <f>SUM(I43:J43)</f>
        <v>279</v>
      </c>
      <c r="M43">
        <f t="shared" si="2"/>
        <v>227</v>
      </c>
      <c r="O43" t="s">
        <v>17</v>
      </c>
      <c r="P43">
        <v>0.8</v>
      </c>
      <c r="Q43">
        <v>0</v>
      </c>
    </row>
    <row r="44" spans="2:17">
      <c r="E44">
        <f>-SUM(E3:E42)</f>
        <v>1715.0000000000002</v>
      </c>
      <c r="F44">
        <f t="shared" ref="F44" si="7">-SUM(F3:F42)</f>
        <v>252.1</v>
      </c>
      <c r="G44">
        <f>SUM(G3:G43)</f>
        <v>-2138.1999999999998</v>
      </c>
      <c r="H44">
        <f>SUM(H3:H43)</f>
        <v>-363.6</v>
      </c>
      <c r="O44" t="s">
        <v>14</v>
      </c>
      <c r="P44">
        <v>14</v>
      </c>
      <c r="Q44">
        <v>14</v>
      </c>
    </row>
    <row r="45" spans="2:17">
      <c r="O45" t="s">
        <v>10</v>
      </c>
      <c r="P45">
        <v>19</v>
      </c>
      <c r="Q45">
        <v>16</v>
      </c>
    </row>
    <row r="46" spans="2:17">
      <c r="F46">
        <f>F44/(E44+F44)</f>
        <v>0.12815820242997306</v>
      </c>
      <c r="H46">
        <f>H44/(G44+H44)</f>
        <v>0.1453353585418499</v>
      </c>
    </row>
    <row r="49" spans="3:13">
      <c r="C49">
        <f>SUM(C3:C42)</f>
        <v>-1692.92</v>
      </c>
      <c r="D49">
        <f t="shared" ref="D49:M49" si="8">SUM(D3:D42)</f>
        <v>-239</v>
      </c>
      <c r="E49">
        <f t="shared" si="8"/>
        <v>-1715.0000000000002</v>
      </c>
      <c r="F49">
        <f t="shared" si="8"/>
        <v>-252.1</v>
      </c>
      <c r="G49">
        <f>SUM(G3:G43)</f>
        <v>-2138.1999999999998</v>
      </c>
      <c r="H49">
        <f t="shared" si="8"/>
        <v>-312.60000000000002</v>
      </c>
      <c r="K49">
        <f>SUM(K3:K43)</f>
        <v>2016.8</v>
      </c>
      <c r="L49">
        <f>SUM(L3:L43)</f>
        <v>2215.5600000000004</v>
      </c>
      <c r="M49">
        <f>SUM(M3:M43)</f>
        <v>2499.1</v>
      </c>
    </row>
    <row r="50" spans="3:13">
      <c r="C50" s="212">
        <f>C49/(C49+D49)</f>
        <v>0.87628887324526894</v>
      </c>
      <c r="D50" s="212">
        <f>D49/(C49+D49)</f>
        <v>0.12371112675473105</v>
      </c>
      <c r="E50" s="212">
        <f>E49/(E49+F49)</f>
        <v>0.871841797570027</v>
      </c>
      <c r="F50" s="212">
        <f>F49/(E49+F49)</f>
        <v>0.12815820242997306</v>
      </c>
      <c r="G50" s="212">
        <f>G49/(G49+H49)</f>
        <v>0.87244981230618579</v>
      </c>
      <c r="H50" s="212">
        <f>H49/(G49+H49)</f>
        <v>0.12755018769381429</v>
      </c>
      <c r="I50" s="212"/>
      <c r="J50" s="212"/>
      <c r="K50">
        <f>K49/(K49+L49)</f>
        <v>0.47651901067016977</v>
      </c>
      <c r="L50">
        <f>L49/(K49+L49)</f>
        <v>0.52348098932983023</v>
      </c>
    </row>
    <row r="52" spans="3:13">
      <c r="G52" s="351">
        <v>2020</v>
      </c>
      <c r="H52" s="351"/>
    </row>
    <row r="53" spans="3:13" ht="28.8">
      <c r="G53" s="334" t="s">
        <v>282</v>
      </c>
      <c r="H53" s="334" t="s">
        <v>283</v>
      </c>
    </row>
    <row r="54" spans="3:13">
      <c r="F54" t="s">
        <v>23</v>
      </c>
      <c r="G54">
        <f>-1*G3</f>
        <v>3</v>
      </c>
      <c r="H54">
        <f>-1*H3</f>
        <v>0</v>
      </c>
    </row>
    <row r="55" spans="3:13">
      <c r="C55" t="s">
        <v>82</v>
      </c>
      <c r="F55" t="s">
        <v>30</v>
      </c>
      <c r="G55">
        <f t="shared" ref="G55:H93" si="9">-1*G4</f>
        <v>0</v>
      </c>
      <c r="H55">
        <f t="shared" si="9"/>
        <v>0</v>
      </c>
    </row>
    <row r="56" spans="3:13">
      <c r="C56" t="s">
        <v>563</v>
      </c>
      <c r="F56" t="s">
        <v>167</v>
      </c>
      <c r="G56">
        <f t="shared" si="9"/>
        <v>4</v>
      </c>
      <c r="H56">
        <f t="shared" si="9"/>
        <v>1</v>
      </c>
    </row>
    <row r="57" spans="3:13">
      <c r="C57" t="s">
        <v>207</v>
      </c>
      <c r="F57" t="s">
        <v>68</v>
      </c>
      <c r="G57">
        <f t="shared" si="9"/>
        <v>5</v>
      </c>
      <c r="H57">
        <f t="shared" si="9"/>
        <v>3</v>
      </c>
    </row>
    <row r="58" spans="3:13">
      <c r="C58" t="s">
        <v>81</v>
      </c>
      <c r="F58" t="s">
        <v>3</v>
      </c>
      <c r="G58">
        <f t="shared" si="9"/>
        <v>3</v>
      </c>
      <c r="H58">
        <f t="shared" si="9"/>
        <v>7</v>
      </c>
    </row>
    <row r="59" spans="3:13">
      <c r="F59" t="s">
        <v>96</v>
      </c>
      <c r="G59">
        <f t="shared" si="9"/>
        <v>13</v>
      </c>
      <c r="H59">
        <f t="shared" si="9"/>
        <v>0</v>
      </c>
    </row>
    <row r="60" spans="3:13">
      <c r="F60" t="s">
        <v>24</v>
      </c>
      <c r="G60">
        <f t="shared" si="9"/>
        <v>14.3</v>
      </c>
      <c r="H60">
        <f t="shared" si="9"/>
        <v>2.8</v>
      </c>
    </row>
    <row r="61" spans="3:13">
      <c r="F61" t="s">
        <v>94</v>
      </c>
      <c r="G61">
        <f t="shared" si="9"/>
        <v>83.5</v>
      </c>
      <c r="H61">
        <f t="shared" si="9"/>
        <v>5</v>
      </c>
    </row>
    <row r="62" spans="3:13">
      <c r="F62" t="s">
        <v>82</v>
      </c>
      <c r="G62">
        <f t="shared" si="9"/>
        <v>13</v>
      </c>
      <c r="H62">
        <f t="shared" si="9"/>
        <v>3</v>
      </c>
    </row>
    <row r="63" spans="3:13">
      <c r="F63" t="s">
        <v>80</v>
      </c>
      <c r="G63">
        <f t="shared" si="9"/>
        <v>0</v>
      </c>
      <c r="H63">
        <f t="shared" si="9"/>
        <v>16</v>
      </c>
    </row>
    <row r="64" spans="3:13">
      <c r="F64" t="s">
        <v>25</v>
      </c>
      <c r="G64">
        <f t="shared" si="9"/>
        <v>18</v>
      </c>
      <c r="H64">
        <f t="shared" si="9"/>
        <v>0</v>
      </c>
    </row>
    <row r="65" spans="6:8">
      <c r="F65" t="s">
        <v>7</v>
      </c>
      <c r="G65">
        <f t="shared" si="9"/>
        <v>21</v>
      </c>
      <c r="H65">
        <f t="shared" si="9"/>
        <v>0</v>
      </c>
    </row>
    <row r="66" spans="6:8">
      <c r="F66" t="s">
        <v>78</v>
      </c>
      <c r="G66">
        <f t="shared" si="9"/>
        <v>20</v>
      </c>
      <c r="H66">
        <f t="shared" si="9"/>
        <v>0</v>
      </c>
    </row>
    <row r="67" spans="6:8">
      <c r="F67" t="s">
        <v>21</v>
      </c>
      <c r="G67">
        <f t="shared" si="9"/>
        <v>20</v>
      </c>
      <c r="H67">
        <f t="shared" si="9"/>
        <v>0</v>
      </c>
    </row>
    <row r="68" spans="6:8">
      <c r="F68" t="s">
        <v>16</v>
      </c>
      <c r="G68">
        <f t="shared" si="9"/>
        <v>15</v>
      </c>
      <c r="H68">
        <f t="shared" si="9"/>
        <v>7</v>
      </c>
    </row>
    <row r="69" spans="6:8">
      <c r="F69" t="s">
        <v>12</v>
      </c>
      <c r="G69">
        <f t="shared" si="9"/>
        <v>13</v>
      </c>
      <c r="H69">
        <f t="shared" si="9"/>
        <v>7</v>
      </c>
    </row>
    <row r="70" spans="6:8">
      <c r="F70" t="s">
        <v>19</v>
      </c>
      <c r="G70">
        <f t="shared" si="9"/>
        <v>20</v>
      </c>
      <c r="H70">
        <f t="shared" si="9"/>
        <v>2</v>
      </c>
    </row>
    <row r="71" spans="6:8">
      <c r="F71" t="s">
        <v>20</v>
      </c>
      <c r="G71">
        <f t="shared" si="9"/>
        <v>24</v>
      </c>
      <c r="H71">
        <f t="shared" si="9"/>
        <v>0</v>
      </c>
    </row>
    <row r="72" spans="6:8">
      <c r="F72" t="s">
        <v>8</v>
      </c>
      <c r="G72">
        <f t="shared" si="9"/>
        <v>17</v>
      </c>
      <c r="H72">
        <f t="shared" si="9"/>
        <v>2</v>
      </c>
    </row>
    <row r="73" spans="6:8">
      <c r="F73" t="s">
        <v>15</v>
      </c>
      <c r="G73">
        <f t="shared" si="9"/>
        <v>29</v>
      </c>
      <c r="H73">
        <f t="shared" si="9"/>
        <v>0</v>
      </c>
    </row>
    <row r="74" spans="6:8">
      <c r="F74" t="s">
        <v>6</v>
      </c>
      <c r="G74">
        <f t="shared" si="9"/>
        <v>24</v>
      </c>
      <c r="H74">
        <f t="shared" si="9"/>
        <v>0</v>
      </c>
    </row>
    <row r="75" spans="6:8">
      <c r="F75" t="s">
        <v>11</v>
      </c>
      <c r="G75">
        <f t="shared" si="9"/>
        <v>26.3</v>
      </c>
      <c r="H75">
        <f t="shared" si="9"/>
        <v>0.8</v>
      </c>
    </row>
    <row r="76" spans="6:8">
      <c r="F76" t="s">
        <v>26</v>
      </c>
      <c r="G76">
        <f t="shared" si="9"/>
        <v>18</v>
      </c>
      <c r="H76">
        <f t="shared" si="9"/>
        <v>12</v>
      </c>
    </row>
    <row r="77" spans="6:8">
      <c r="F77" t="s">
        <v>278</v>
      </c>
      <c r="G77">
        <f t="shared" si="9"/>
        <v>40</v>
      </c>
      <c r="H77">
        <f t="shared" si="9"/>
        <v>0</v>
      </c>
    </row>
    <row r="78" spans="6:8">
      <c r="F78" t="s">
        <v>118</v>
      </c>
      <c r="G78">
        <f t="shared" si="9"/>
        <v>0</v>
      </c>
      <c r="H78">
        <f t="shared" si="9"/>
        <v>0</v>
      </c>
    </row>
    <row r="79" spans="6:8">
      <c r="F79" t="s">
        <v>2</v>
      </c>
      <c r="G79">
        <f t="shared" si="9"/>
        <v>63</v>
      </c>
      <c r="H79">
        <f t="shared" si="9"/>
        <v>0</v>
      </c>
    </row>
    <row r="80" spans="6:8">
      <c r="F80" t="s">
        <v>83</v>
      </c>
      <c r="G80">
        <f t="shared" si="9"/>
        <v>35</v>
      </c>
      <c r="H80">
        <f t="shared" si="9"/>
        <v>25</v>
      </c>
    </row>
    <row r="81" spans="6:8">
      <c r="F81" t="s">
        <v>17</v>
      </c>
      <c r="G81">
        <f t="shared" si="9"/>
        <v>65</v>
      </c>
      <c r="H81">
        <f t="shared" si="9"/>
        <v>7</v>
      </c>
    </row>
    <row r="82" spans="6:8">
      <c r="F82" t="s">
        <v>31</v>
      </c>
      <c r="G82">
        <f t="shared" si="9"/>
        <v>62</v>
      </c>
      <c r="H82">
        <f t="shared" si="9"/>
        <v>15</v>
      </c>
    </row>
    <row r="83" spans="6:8">
      <c r="F83" t="s">
        <v>4</v>
      </c>
      <c r="G83">
        <f t="shared" si="9"/>
        <v>83</v>
      </c>
      <c r="H83">
        <f t="shared" si="9"/>
        <v>0</v>
      </c>
    </row>
    <row r="84" spans="6:8">
      <c r="F84" t="s">
        <v>13</v>
      </c>
      <c r="G84">
        <f t="shared" si="9"/>
        <v>9</v>
      </c>
      <c r="H84">
        <f t="shared" si="9"/>
        <v>90</v>
      </c>
    </row>
    <row r="85" spans="6:8">
      <c r="F85" t="s">
        <v>34</v>
      </c>
      <c r="G85">
        <f t="shared" si="9"/>
        <v>81</v>
      </c>
      <c r="H85">
        <f t="shared" si="9"/>
        <v>0</v>
      </c>
    </row>
    <row r="86" spans="6:8">
      <c r="F86" t="s">
        <v>18</v>
      </c>
      <c r="G86">
        <f t="shared" si="9"/>
        <v>103</v>
      </c>
      <c r="H86">
        <f t="shared" si="9"/>
        <v>0</v>
      </c>
    </row>
    <row r="87" spans="6:8">
      <c r="F87" t="s">
        <v>67</v>
      </c>
      <c r="G87">
        <f t="shared" si="9"/>
        <v>95</v>
      </c>
      <c r="H87">
        <f t="shared" si="9"/>
        <v>27</v>
      </c>
    </row>
    <row r="88" spans="6:8">
      <c r="F88" t="s">
        <v>5</v>
      </c>
      <c r="G88">
        <f t="shared" si="9"/>
        <v>190</v>
      </c>
      <c r="H88">
        <f t="shared" si="9"/>
        <v>3</v>
      </c>
    </row>
    <row r="89" spans="6:8">
      <c r="F89" t="s">
        <v>28</v>
      </c>
      <c r="G89">
        <f t="shared" si="9"/>
        <v>128</v>
      </c>
      <c r="H89">
        <f t="shared" si="9"/>
        <v>26</v>
      </c>
    </row>
    <row r="90" spans="6:8">
      <c r="F90" t="s">
        <v>9</v>
      </c>
      <c r="G90">
        <f t="shared" si="9"/>
        <v>186.1</v>
      </c>
      <c r="H90">
        <f t="shared" si="9"/>
        <v>0</v>
      </c>
    </row>
    <row r="91" spans="6:8">
      <c r="F91" t="s">
        <v>14</v>
      </c>
      <c r="G91">
        <f t="shared" si="9"/>
        <v>242</v>
      </c>
      <c r="H91">
        <f t="shared" si="9"/>
        <v>0</v>
      </c>
    </row>
    <row r="92" spans="6:8">
      <c r="F92" t="s">
        <v>27</v>
      </c>
      <c r="G92">
        <f t="shared" si="9"/>
        <v>0</v>
      </c>
      <c r="H92">
        <f t="shared" si="9"/>
        <v>0</v>
      </c>
    </row>
    <row r="93" spans="6:8">
      <c r="F93" t="s">
        <v>10</v>
      </c>
      <c r="G93">
        <f t="shared" si="9"/>
        <v>176</v>
      </c>
      <c r="H93">
        <f t="shared" si="9"/>
        <v>51</v>
      </c>
    </row>
  </sheetData>
  <autoFilter ref="B2:V42" xr:uid="{ACC65C0E-F013-427F-BD7A-F8BE0A80656E}">
    <filterColumn colId="0">
      <filters>
        <filter val="ACOnet"/>
        <filter val="AMRES"/>
        <filter val="ANA"/>
        <filter val="ARNES"/>
        <filter val="ASNET-AM"/>
        <filter val="AzScienceNet"/>
        <filter val="BASNET"/>
        <filter val="BELNET"/>
        <filter val="BREN"/>
        <filter val="CARNET"/>
        <filter val="CESNET"/>
        <filter val="CYNET"/>
        <filter val="DeIC"/>
        <filter val="DFN"/>
        <filter val="EENet"/>
        <filter val="FCCN"/>
        <filter val="Funet"/>
        <filter val="GARR"/>
        <filter val="GRENA"/>
        <filter val="GRNET S.A."/>
        <filter val="HEAnet"/>
        <filter val="IUCC"/>
        <filter val="Jisc"/>
        <filter val="KIFÜ"/>
        <filter val="LITNET"/>
        <filter val="MARNET"/>
        <filter val="MREN"/>
        <filter val="RedIRIS"/>
        <filter val="RENAM"/>
        <filter val="RENATER"/>
        <filter val="RESTENA"/>
        <filter val="RoEduNet"/>
        <filter val="SANET"/>
        <filter val="SUNET"/>
        <filter val="SWITCH"/>
        <filter val="ULAKBIM"/>
        <filter val="URAN"/>
      </filters>
    </filterColumn>
    <sortState xmlns:xlrd2="http://schemas.microsoft.com/office/spreadsheetml/2017/richdata2" ref="B3:V42">
      <sortCondition ref="L2:L42"/>
    </sortState>
  </autoFilter>
  <mergeCells count="5">
    <mergeCell ref="E1:F1"/>
    <mergeCell ref="G1:H1"/>
    <mergeCell ref="C1:D1"/>
    <mergeCell ref="I1:J1"/>
    <mergeCell ref="G52:H52"/>
  </mergeCells>
  <pageMargins left="0.7" right="0.7" top="0.75" bottom="0.75" header="0.3" footer="0.3"/>
  <pageSetup paperSize="9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8BBBB6-AF06-4AA1-850E-92D46C7CD150}">
  <sheetPr filterMode="1"/>
  <dimension ref="B1:BN110"/>
  <sheetViews>
    <sheetView showZeros="0" topLeftCell="Y34" zoomScale="70" zoomScaleNormal="70" workbookViewId="0">
      <selection activeCell="AF82" sqref="AF82"/>
    </sheetView>
  </sheetViews>
  <sheetFormatPr defaultColWidth="9.109375" defaultRowHeight="14.4"/>
  <cols>
    <col min="1" max="1" width="9.109375" style="3" customWidth="1"/>
    <col min="2" max="3" width="17.33203125" style="3" customWidth="1"/>
    <col min="4" max="6" width="14.44140625" style="3" customWidth="1"/>
    <col min="7" max="7" width="14.44140625" style="4" customWidth="1"/>
    <col min="8" max="8" width="3" style="118" customWidth="1"/>
    <col min="9" max="9" width="14.44140625" style="3" customWidth="1"/>
    <col min="10" max="10" width="17.33203125" style="3" customWidth="1"/>
    <col min="11" max="11" width="9.109375" style="3" customWidth="1"/>
    <col min="12" max="13" width="17.33203125" style="3" customWidth="1"/>
    <col min="14" max="16" width="14.44140625" style="3" customWidth="1"/>
    <col min="17" max="17" width="14.44140625" style="4" customWidth="1"/>
    <col min="18" max="18" width="3" style="118" customWidth="1"/>
    <col min="19" max="19" width="14.44140625" style="3" customWidth="1"/>
    <col min="20" max="20" width="17.33203125" style="3" customWidth="1"/>
    <col min="21" max="21" width="9.109375" style="3"/>
    <col min="22" max="23" width="17.33203125" style="3" customWidth="1"/>
    <col min="24" max="26" width="14.44140625" style="3" customWidth="1"/>
    <col min="27" max="27" width="14.44140625" style="4" customWidth="1"/>
    <col min="28" max="28" width="3" style="118" customWidth="1"/>
    <col min="29" max="29" width="14.44140625" style="3" customWidth="1"/>
    <col min="30" max="30" width="17.33203125" style="3" customWidth="1"/>
    <col min="31" max="31" width="9.109375" style="3"/>
    <col min="32" max="33" width="17.33203125" style="3" customWidth="1"/>
    <col min="34" max="36" width="14.44140625" style="3" customWidth="1"/>
    <col min="37" max="37" width="14.44140625" style="4" customWidth="1"/>
    <col min="38" max="38" width="12.33203125" style="118" customWidth="1"/>
    <col min="39" max="39" width="14.44140625" style="3" customWidth="1"/>
    <col min="40" max="40" width="17.33203125" style="3" customWidth="1"/>
    <col min="41" max="41" width="9.109375" style="3"/>
    <col min="42" max="43" width="17.33203125" style="3" customWidth="1"/>
    <col min="44" max="46" width="14.44140625" style="3" customWidth="1"/>
    <col min="47" max="47" width="14.44140625" style="4" customWidth="1"/>
    <col min="48" max="48" width="3" style="118" customWidth="1"/>
    <col min="49" max="49" width="14.44140625" style="3" customWidth="1"/>
    <col min="50" max="50" width="17.33203125" style="3" customWidth="1"/>
    <col min="51" max="51" width="3" style="118" customWidth="1"/>
    <col min="52" max="52" width="20.5546875" style="3" customWidth="1"/>
    <col min="53" max="53" width="17.5546875" style="3" bestFit="1" customWidth="1"/>
    <col min="54" max="54" width="12.88671875" style="3" customWidth="1"/>
    <col min="55" max="55" width="18.6640625" style="4" bestFit="1" customWidth="1"/>
    <col min="56" max="56" width="25.33203125" style="4" bestFit="1" customWidth="1"/>
    <col min="57" max="57" width="11.33203125" style="56" bestFit="1" customWidth="1"/>
    <col min="58" max="58" width="16.33203125" style="3" customWidth="1"/>
    <col min="59" max="61" width="9.109375" style="3"/>
    <col min="62" max="62" width="3.33203125" style="3" customWidth="1"/>
    <col min="63" max="63" width="16.33203125" style="3" customWidth="1"/>
    <col min="64" max="65" width="13.6640625" style="3" customWidth="1"/>
    <col min="66" max="66" width="14.88671875" style="3" bestFit="1" customWidth="1"/>
    <col min="67" max="16384" width="9.109375" style="3"/>
  </cols>
  <sheetData>
    <row r="1" spans="2:64" ht="15.6">
      <c r="B1" s="12"/>
      <c r="C1" s="12"/>
      <c r="L1" s="12"/>
      <c r="M1" s="12"/>
      <c r="V1" s="12"/>
      <c r="W1" s="12"/>
      <c r="AF1" s="12"/>
      <c r="AG1" s="12"/>
      <c r="AP1" s="12"/>
      <c r="AQ1" s="12"/>
      <c r="AZ1" s="12"/>
      <c r="BA1" s="12"/>
    </row>
    <row r="2" spans="2:64" ht="15.6">
      <c r="B2" s="55" t="s">
        <v>108</v>
      </c>
      <c r="L2" s="55" t="s">
        <v>108</v>
      </c>
      <c r="V2" s="55" t="s">
        <v>108</v>
      </c>
      <c r="AF2" s="55" t="s">
        <v>108</v>
      </c>
      <c r="AP2" s="55" t="s">
        <v>108</v>
      </c>
      <c r="AZ2" s="12"/>
      <c r="BA2" s="12"/>
    </row>
    <row r="3" spans="2:64" ht="15.6">
      <c r="AZ3" s="12"/>
      <c r="BA3" s="12"/>
    </row>
    <row r="4" spans="2:64" ht="15.6">
      <c r="C4" s="280" t="s">
        <v>69</v>
      </c>
      <c r="D4" s="280" t="s">
        <v>70</v>
      </c>
      <c r="E4" s="280" t="s">
        <v>93</v>
      </c>
      <c r="M4" s="280" t="s">
        <v>69</v>
      </c>
      <c r="N4" s="280" t="s">
        <v>70</v>
      </c>
      <c r="O4" s="280" t="s">
        <v>93</v>
      </c>
      <c r="W4" s="280" t="s">
        <v>69</v>
      </c>
      <c r="X4" s="280" t="s">
        <v>70</v>
      </c>
      <c r="Y4" s="280" t="s">
        <v>93</v>
      </c>
      <c r="AG4" s="280" t="s">
        <v>69</v>
      </c>
      <c r="AH4" s="280" t="s">
        <v>70</v>
      </c>
      <c r="AI4" s="280" t="s">
        <v>93</v>
      </c>
      <c r="AQ4" s="280" t="s">
        <v>69</v>
      </c>
      <c r="AR4" s="280" t="s">
        <v>70</v>
      </c>
      <c r="AS4" s="280" t="s">
        <v>93</v>
      </c>
      <c r="AZ4" s="12"/>
      <c r="BA4" s="12"/>
    </row>
    <row r="5" spans="2:64" ht="15.6">
      <c r="B5" s="280">
        <v>2020</v>
      </c>
      <c r="C5" s="138">
        <f>E61</f>
        <v>2043.46</v>
      </c>
      <c r="D5" s="138">
        <f>F61</f>
        <v>358.9</v>
      </c>
      <c r="E5" s="138">
        <f>SUM(C5:D5)</f>
        <v>2402.36</v>
      </c>
      <c r="L5" s="280">
        <v>2020</v>
      </c>
      <c r="M5" s="138">
        <f>O61</f>
        <v>1949.1999999999998</v>
      </c>
      <c r="N5" s="138">
        <f>P61</f>
        <v>312.60000000000002</v>
      </c>
      <c r="O5" s="138">
        <f>SUM(M5:N5)</f>
        <v>2261.7999999999997</v>
      </c>
      <c r="V5" s="280">
        <v>2019</v>
      </c>
      <c r="W5" s="138">
        <f>Y61</f>
        <v>1702.0000000000002</v>
      </c>
      <c r="X5" s="138">
        <f>Z61</f>
        <v>252.1</v>
      </c>
      <c r="Y5" s="138">
        <f>SUM(W5:X5)</f>
        <v>1954.1000000000001</v>
      </c>
      <c r="AF5" s="280">
        <v>2018</v>
      </c>
      <c r="AG5" s="138">
        <f>AI61</f>
        <v>1679.92</v>
      </c>
      <c r="AH5" s="138">
        <f>AJ61</f>
        <v>239</v>
      </c>
      <c r="AI5" s="138">
        <f>SUM(AG5:AH5)</f>
        <v>1918.92</v>
      </c>
      <c r="AP5" s="280">
        <v>2017</v>
      </c>
      <c r="AQ5" s="138">
        <f>AS61</f>
        <v>1434.3</v>
      </c>
      <c r="AR5" s="138">
        <f>AT61</f>
        <v>207.35</v>
      </c>
      <c r="AS5" s="138">
        <f>SUM(AQ5:AR5)</f>
        <v>1641.6499999999999</v>
      </c>
      <c r="AZ5" s="12"/>
      <c r="BA5" s="12"/>
    </row>
    <row r="6" spans="2:64" ht="15.6">
      <c r="B6" s="280">
        <v>2019</v>
      </c>
      <c r="C6" s="138" t="str">
        <f>N61</f>
        <v>Total European NRENS</v>
      </c>
      <c r="D6" s="138">
        <f>O61</f>
        <v>1949.1999999999998</v>
      </c>
      <c r="E6" s="138">
        <f>SUM(C6:D6)</f>
        <v>1949.1999999999998</v>
      </c>
      <c r="L6" s="280">
        <v>2019</v>
      </c>
      <c r="M6" s="138">
        <f>Y61</f>
        <v>1702.0000000000002</v>
      </c>
      <c r="N6" s="138">
        <f>Z61</f>
        <v>252.1</v>
      </c>
      <c r="O6" s="138">
        <f>SUM(M6:N6)</f>
        <v>1954.1000000000001</v>
      </c>
      <c r="V6" s="280">
        <v>2018</v>
      </c>
      <c r="W6" s="138">
        <f>AI61</f>
        <v>1679.92</v>
      </c>
      <c r="X6" s="138">
        <f>AJ61</f>
        <v>239</v>
      </c>
      <c r="Y6" s="138">
        <f>SUM(W6:X6)</f>
        <v>1918.92</v>
      </c>
      <c r="AF6" s="280">
        <v>2017</v>
      </c>
      <c r="AG6" s="138">
        <f>AS61</f>
        <v>1434.3</v>
      </c>
      <c r="AH6" s="138">
        <f>AT61</f>
        <v>207.35</v>
      </c>
      <c r="AI6" s="138">
        <f>SUM(AG6:AH6)</f>
        <v>1641.6499999999999</v>
      </c>
      <c r="AP6" s="280">
        <v>2016</v>
      </c>
      <c r="AQ6" s="138">
        <f>BB61</f>
        <v>1332.0500000000002</v>
      </c>
      <c r="AR6" s="138">
        <f>BC61</f>
        <v>154.35</v>
      </c>
      <c r="AS6" s="138">
        <f>SUM(AQ6:AR6)</f>
        <v>1486.4</v>
      </c>
      <c r="AZ6" s="12"/>
      <c r="BA6" s="12"/>
    </row>
    <row r="7" spans="2:64" ht="15.6">
      <c r="B7" s="280" t="s">
        <v>90</v>
      </c>
      <c r="C7" s="139" t="e">
        <f>C5/C6-1</f>
        <v>#VALUE!</v>
      </c>
      <c r="D7" s="139">
        <f>D5/D6-1</f>
        <v>-0.81587317873999587</v>
      </c>
      <c r="E7" s="139">
        <f>E5/E6-1</f>
        <v>0.23248512210137506</v>
      </c>
      <c r="L7" s="280" t="s">
        <v>90</v>
      </c>
      <c r="M7" s="139">
        <f>M5/M6-1</f>
        <v>0.14524089306697974</v>
      </c>
      <c r="N7" s="139">
        <f>N5/N6-1</f>
        <v>0.23998413328044443</v>
      </c>
      <c r="O7" s="139">
        <f>O5/O6-1</f>
        <v>0.15746379407399802</v>
      </c>
      <c r="V7" s="280" t="s">
        <v>90</v>
      </c>
      <c r="W7" s="139">
        <f>W5/W6-1</f>
        <v>1.3143483023001279E-2</v>
      </c>
      <c r="X7" s="139">
        <f>X5/X6-1</f>
        <v>5.4811715481171586E-2</v>
      </c>
      <c r="Y7" s="139">
        <f>Y5/Y6-1</f>
        <v>1.8333229108040028E-2</v>
      </c>
      <c r="AF7" s="280" t="s">
        <v>90</v>
      </c>
      <c r="AG7" s="139">
        <f>AG5/AG6-1</f>
        <v>0.17124729833368213</v>
      </c>
      <c r="AH7" s="139">
        <f>AH5/AH6-1</f>
        <v>0.15264046298529066</v>
      </c>
      <c r="AI7" s="139">
        <f>AI5/AI6-1</f>
        <v>0.1688971461639206</v>
      </c>
      <c r="AP7" s="280" t="s">
        <v>90</v>
      </c>
      <c r="AQ7" s="139">
        <f>AQ5/AQ6-1</f>
        <v>7.6761382830974556E-2</v>
      </c>
      <c r="AR7" s="139">
        <f>AR5/AR6-1</f>
        <v>0.34337544541626186</v>
      </c>
      <c r="AS7" s="139">
        <f>AS5/AS6-1</f>
        <v>0.1044469860064583</v>
      </c>
      <c r="AZ7" s="12"/>
      <c r="BA7" s="12"/>
    </row>
    <row r="8" spans="2:64" ht="15.6">
      <c r="B8" s="12"/>
      <c r="C8" s="12"/>
      <c r="L8" s="12"/>
      <c r="M8" s="12"/>
      <c r="V8" s="12"/>
      <c r="W8" s="12"/>
      <c r="AF8" s="12"/>
      <c r="AG8" s="12"/>
      <c r="AP8" s="12"/>
      <c r="AQ8" s="12"/>
      <c r="AZ8" s="12"/>
      <c r="BA8" s="12"/>
    </row>
    <row r="9" spans="2:64" ht="15.6">
      <c r="B9" s="12"/>
      <c r="C9" s="12"/>
      <c r="L9" s="12"/>
      <c r="M9" s="12"/>
      <c r="V9" s="12"/>
      <c r="W9" s="12"/>
      <c r="AF9" s="12"/>
      <c r="AG9" s="12"/>
      <c r="AP9" s="12"/>
      <c r="AQ9" s="12"/>
      <c r="AZ9" s="12"/>
      <c r="BA9" s="12"/>
    </row>
    <row r="10" spans="2:64" ht="24.75" customHeight="1">
      <c r="B10" s="7">
        <v>2021</v>
      </c>
      <c r="E10" s="4"/>
      <c r="F10" s="118"/>
      <c r="G10" s="3"/>
      <c r="L10" s="7">
        <v>2020</v>
      </c>
      <c r="O10" s="4"/>
      <c r="P10" s="118"/>
      <c r="Q10" s="3"/>
      <c r="V10" s="7">
        <v>2019</v>
      </c>
      <c r="Y10" s="4"/>
      <c r="Z10" s="118"/>
      <c r="AA10" s="3"/>
      <c r="AF10" s="7">
        <v>2018</v>
      </c>
      <c r="AI10" s="4"/>
      <c r="AJ10" s="118"/>
      <c r="AK10" s="3"/>
      <c r="AP10" s="7">
        <v>2017</v>
      </c>
      <c r="AS10" s="4"/>
      <c r="AT10" s="118"/>
      <c r="AU10" s="3"/>
      <c r="AZ10" s="7">
        <v>2016</v>
      </c>
    </row>
    <row r="11" spans="2:64" ht="24.75" customHeight="1">
      <c r="C11" s="281" t="s">
        <v>119</v>
      </c>
      <c r="D11" s="281" t="s">
        <v>121</v>
      </c>
      <c r="E11" s="281" t="s">
        <v>122</v>
      </c>
      <c r="F11" s="281" t="s">
        <v>123</v>
      </c>
      <c r="G11" s="281" t="s">
        <v>102</v>
      </c>
      <c r="M11" s="281" t="s">
        <v>119</v>
      </c>
      <c r="N11" s="281" t="s">
        <v>121</v>
      </c>
      <c r="O11" s="281" t="s">
        <v>122</v>
      </c>
      <c r="P11" s="281" t="s">
        <v>123</v>
      </c>
      <c r="Q11" s="281" t="s">
        <v>102</v>
      </c>
      <c r="W11" s="281" t="s">
        <v>119</v>
      </c>
      <c r="X11" s="281" t="s">
        <v>121</v>
      </c>
      <c r="Y11" s="281" t="s">
        <v>122</v>
      </c>
      <c r="Z11" s="281" t="s">
        <v>123</v>
      </c>
      <c r="AA11" s="281" t="s">
        <v>102</v>
      </c>
      <c r="AG11" s="281" t="s">
        <v>119</v>
      </c>
      <c r="AH11" s="281" t="s">
        <v>121</v>
      </c>
      <c r="AI11" s="281" t="s">
        <v>122</v>
      </c>
      <c r="AJ11" s="281" t="s">
        <v>123</v>
      </c>
      <c r="AK11" s="281" t="s">
        <v>102</v>
      </c>
      <c r="AQ11" s="281" t="s">
        <v>119</v>
      </c>
      <c r="AR11" s="281" t="s">
        <v>121</v>
      </c>
      <c r="AS11" s="281" t="s">
        <v>122</v>
      </c>
      <c r="AT11" s="281" t="s">
        <v>123</v>
      </c>
      <c r="AU11" s="281" t="s">
        <v>102</v>
      </c>
      <c r="BA11" s="281" t="s">
        <v>119</v>
      </c>
      <c r="BB11" s="281" t="s">
        <v>121</v>
      </c>
      <c r="BC11" s="281" t="s">
        <v>122</v>
      </c>
      <c r="BD11" s="281" t="s">
        <v>123</v>
      </c>
      <c r="BE11" s="281" t="s">
        <v>102</v>
      </c>
    </row>
    <row r="12" spans="2:64" ht="24.75" customHeight="1">
      <c r="B12" s="67" t="s">
        <v>104</v>
      </c>
      <c r="C12" s="98"/>
      <c r="D12" s="98"/>
      <c r="E12" s="98"/>
      <c r="F12" s="98"/>
      <c r="G12" s="98"/>
      <c r="L12" s="67" t="s">
        <v>104</v>
      </c>
      <c r="M12" s="98"/>
      <c r="N12" s="98"/>
      <c r="O12" s="98"/>
      <c r="P12" s="98"/>
      <c r="Q12" s="98"/>
      <c r="V12" s="67" t="s">
        <v>104</v>
      </c>
      <c r="W12" s="98"/>
      <c r="X12" s="98"/>
      <c r="Y12" s="98"/>
      <c r="Z12" s="98"/>
      <c r="AA12" s="98"/>
      <c r="AF12" s="67" t="s">
        <v>104</v>
      </c>
      <c r="AG12" s="98"/>
      <c r="AH12" s="98"/>
      <c r="AI12" s="98"/>
      <c r="AJ12" s="98"/>
      <c r="AK12" s="98"/>
      <c r="AP12" s="67" t="s">
        <v>104</v>
      </c>
      <c r="AQ12" s="98">
        <v>322</v>
      </c>
      <c r="AR12" s="98">
        <v>253.55</v>
      </c>
      <c r="AS12" s="98">
        <v>503</v>
      </c>
      <c r="AT12" s="98">
        <v>368</v>
      </c>
      <c r="AU12" s="98">
        <f>SUBTOTAL(9,AQ12:AT12)</f>
        <v>1446.55</v>
      </c>
      <c r="AZ12" s="67" t="s">
        <v>104</v>
      </c>
      <c r="BA12" s="98">
        <v>333</v>
      </c>
      <c r="BB12" s="98">
        <v>247.4</v>
      </c>
      <c r="BC12" s="98">
        <v>414</v>
      </c>
      <c r="BD12" s="98">
        <v>349</v>
      </c>
      <c r="BE12" s="98">
        <f>SUBTOTAL(9,BA12:BD12)</f>
        <v>1343.4</v>
      </c>
    </row>
    <row r="13" spans="2:64" ht="24.75" customHeight="1">
      <c r="B13" s="67" t="s">
        <v>70</v>
      </c>
      <c r="C13" s="98"/>
      <c r="D13" s="98"/>
      <c r="E13" s="98"/>
      <c r="F13" s="98"/>
      <c r="G13" s="98"/>
      <c r="L13" s="67" t="s">
        <v>70</v>
      </c>
      <c r="M13" s="98"/>
      <c r="N13" s="98"/>
      <c r="O13" s="98"/>
      <c r="P13" s="98"/>
      <c r="Q13" s="98"/>
      <c r="V13" s="67" t="s">
        <v>70</v>
      </c>
      <c r="W13" s="98"/>
      <c r="X13" s="98"/>
      <c r="Y13" s="98"/>
      <c r="Z13" s="98"/>
      <c r="AA13" s="98"/>
      <c r="AF13" s="67" t="s">
        <v>70</v>
      </c>
      <c r="AG13" s="98"/>
      <c r="AH13" s="98"/>
      <c r="AI13" s="98"/>
      <c r="AJ13" s="98"/>
      <c r="AK13" s="98"/>
      <c r="AP13" s="67" t="s">
        <v>70</v>
      </c>
      <c r="AQ13" s="98">
        <v>37</v>
      </c>
      <c r="AR13" s="98">
        <v>43</v>
      </c>
      <c r="AS13" s="98">
        <v>82</v>
      </c>
      <c r="AT13" s="98">
        <v>45</v>
      </c>
      <c r="AU13" s="98">
        <f>SUBTOTAL(9,AQ13:AT13)</f>
        <v>207</v>
      </c>
      <c r="AZ13" s="67" t="s">
        <v>70</v>
      </c>
      <c r="BA13" s="98">
        <v>36</v>
      </c>
      <c r="BB13" s="98">
        <v>43</v>
      </c>
      <c r="BC13" s="98">
        <v>35</v>
      </c>
      <c r="BD13" s="98">
        <v>40</v>
      </c>
      <c r="BE13" s="98">
        <f>SUBTOTAL(9,BA13:BD13)</f>
        <v>154</v>
      </c>
    </row>
    <row r="14" spans="2:64">
      <c r="E14" s="2"/>
      <c r="F14" s="2"/>
      <c r="G14" s="7"/>
      <c r="H14" s="117"/>
      <c r="I14" s="2"/>
      <c r="J14" s="2"/>
      <c r="O14" s="2"/>
      <c r="P14" s="2"/>
      <c r="Q14" s="7"/>
      <c r="R14" s="117"/>
      <c r="S14" s="2"/>
      <c r="T14" s="2"/>
      <c r="Y14" s="2"/>
      <c r="Z14" s="2"/>
      <c r="AA14" s="7"/>
      <c r="AB14" s="117"/>
      <c r="AC14" s="2"/>
      <c r="AD14" s="2"/>
      <c r="AI14" s="2"/>
      <c r="AJ14" s="2"/>
      <c r="AK14" s="7"/>
      <c r="AL14" s="117"/>
      <c r="AM14" s="2"/>
      <c r="AN14" s="2"/>
      <c r="AS14" s="2"/>
      <c r="AT14" s="2"/>
      <c r="AU14" s="7"/>
      <c r="AV14" s="117"/>
      <c r="AW14" s="2"/>
      <c r="AX14" s="2"/>
      <c r="AY14" s="117"/>
      <c r="BC14" s="7"/>
      <c r="BD14" s="7"/>
      <c r="BE14" s="57"/>
    </row>
    <row r="15" spans="2:64">
      <c r="E15" s="2"/>
      <c r="F15" s="2"/>
      <c r="G15" s="7"/>
      <c r="H15" s="117"/>
      <c r="I15" s="2"/>
      <c r="J15" s="2"/>
      <c r="O15" s="2"/>
      <c r="P15" s="2"/>
      <c r="Q15" s="7"/>
      <c r="R15" s="117"/>
      <c r="S15" s="2"/>
      <c r="T15" s="2"/>
      <c r="Y15" s="2"/>
      <c r="Z15" s="2"/>
      <c r="AA15" s="7"/>
      <c r="AB15" s="117"/>
      <c r="AC15" s="2"/>
      <c r="AD15" s="2"/>
      <c r="AI15" s="2"/>
      <c r="AJ15" s="2"/>
      <c r="AK15" s="7"/>
      <c r="AL15" s="117"/>
      <c r="AM15" s="2"/>
      <c r="AN15" s="2"/>
      <c r="AS15" s="2"/>
      <c r="AT15" s="2"/>
      <c r="AU15" s="7"/>
      <c r="AV15" s="117"/>
      <c r="AW15" s="2"/>
      <c r="AX15" s="2"/>
      <c r="AY15" s="117"/>
      <c r="BC15" s="7"/>
      <c r="BD15" s="7"/>
      <c r="BE15" s="57"/>
    </row>
    <row r="16" spans="2:64">
      <c r="B16" s="7" t="s">
        <v>446</v>
      </c>
      <c r="C16" s="7"/>
      <c r="I16" s="3" t="s">
        <v>109</v>
      </c>
      <c r="L16" s="7" t="s">
        <v>360</v>
      </c>
      <c r="M16" s="7"/>
      <c r="S16" s="3" t="s">
        <v>109</v>
      </c>
      <c r="V16" s="7" t="s">
        <v>206</v>
      </c>
      <c r="W16" s="7"/>
      <c r="AC16" s="3" t="s">
        <v>109</v>
      </c>
      <c r="AF16" s="7" t="s">
        <v>168</v>
      </c>
      <c r="AG16" s="7"/>
      <c r="AM16" s="3" t="s">
        <v>109</v>
      </c>
      <c r="AP16" s="7" t="s">
        <v>106</v>
      </c>
      <c r="AQ16" s="7"/>
      <c r="AW16" s="3" t="s">
        <v>109</v>
      </c>
      <c r="AZ16" s="7" t="s">
        <v>105</v>
      </c>
      <c r="BC16" s="3"/>
      <c r="BD16" s="3"/>
      <c r="BE16" s="4"/>
      <c r="BF16" s="4" t="s">
        <v>93</v>
      </c>
      <c r="BI16" s="4"/>
      <c r="BJ16" s="46"/>
      <c r="BK16" s="4" t="s">
        <v>93</v>
      </c>
      <c r="BL16" s="3" t="s">
        <v>90</v>
      </c>
    </row>
    <row r="17" spans="2:65" ht="21">
      <c r="B17" s="122" t="s">
        <v>0</v>
      </c>
      <c r="C17" s="122" t="s">
        <v>132</v>
      </c>
      <c r="D17" s="122" t="s">
        <v>92</v>
      </c>
      <c r="E17" s="122" t="s">
        <v>104</v>
      </c>
      <c r="F17" s="122" t="s">
        <v>70</v>
      </c>
      <c r="G17" s="122" t="s">
        <v>93</v>
      </c>
      <c r="H17" s="121"/>
      <c r="I17" s="122" t="s">
        <v>104</v>
      </c>
      <c r="J17" s="122" t="s">
        <v>70</v>
      </c>
      <c r="L17" s="122" t="s">
        <v>0</v>
      </c>
      <c r="M17" s="122" t="s">
        <v>132</v>
      </c>
      <c r="N17" s="122" t="s">
        <v>92</v>
      </c>
      <c r="O17" s="122" t="s">
        <v>104</v>
      </c>
      <c r="P17" s="122" t="s">
        <v>70</v>
      </c>
      <c r="Q17" s="122" t="s">
        <v>93</v>
      </c>
      <c r="R17" s="121"/>
      <c r="S17" s="122" t="s">
        <v>104</v>
      </c>
      <c r="T17" s="122" t="s">
        <v>70</v>
      </c>
      <c r="V17" s="122" t="s">
        <v>0</v>
      </c>
      <c r="W17" s="122" t="s">
        <v>132</v>
      </c>
      <c r="X17" s="122" t="s">
        <v>92</v>
      </c>
      <c r="Y17" s="122" t="s">
        <v>104</v>
      </c>
      <c r="Z17" s="122" t="s">
        <v>70</v>
      </c>
      <c r="AA17" s="122" t="s">
        <v>93</v>
      </c>
      <c r="AB17" s="121"/>
      <c r="AC17" s="122" t="s">
        <v>104</v>
      </c>
      <c r="AD17" s="122" t="s">
        <v>70</v>
      </c>
      <c r="AF17" s="122" t="s">
        <v>0</v>
      </c>
      <c r="AG17" s="122" t="s">
        <v>132</v>
      </c>
      <c r="AH17" s="122" t="s">
        <v>92</v>
      </c>
      <c r="AI17" s="122" t="s">
        <v>104</v>
      </c>
      <c r="AJ17" s="122" t="s">
        <v>70</v>
      </c>
      <c r="AK17" s="122" t="s">
        <v>93</v>
      </c>
      <c r="AL17" s="121"/>
      <c r="AM17" s="122" t="s">
        <v>104</v>
      </c>
      <c r="AN17" s="122" t="s">
        <v>70</v>
      </c>
      <c r="AP17" s="122" t="s">
        <v>0</v>
      </c>
      <c r="AQ17" s="122" t="s">
        <v>132</v>
      </c>
      <c r="AR17" s="122" t="s">
        <v>92</v>
      </c>
      <c r="AS17" s="122" t="s">
        <v>104</v>
      </c>
      <c r="AT17" s="122" t="s">
        <v>70</v>
      </c>
      <c r="AU17" s="122" t="s">
        <v>93</v>
      </c>
      <c r="AV17" s="121"/>
      <c r="AW17" s="122" t="s">
        <v>104</v>
      </c>
      <c r="AX17" s="122" t="s">
        <v>70</v>
      </c>
      <c r="AY17" s="119"/>
      <c r="AZ17" s="122" t="s">
        <v>0</v>
      </c>
      <c r="BA17" s="122" t="s">
        <v>132</v>
      </c>
      <c r="BB17" s="122" t="s">
        <v>104</v>
      </c>
      <c r="BC17" s="122" t="s">
        <v>70</v>
      </c>
      <c r="BD17" s="122" t="s">
        <v>93</v>
      </c>
      <c r="BE17" s="282"/>
      <c r="BF17" s="122" t="s">
        <v>0</v>
      </c>
      <c r="BG17" s="122">
        <v>2017</v>
      </c>
      <c r="BH17" s="122">
        <v>2016</v>
      </c>
      <c r="BI17" s="122" t="s">
        <v>90</v>
      </c>
      <c r="BJ17" s="282"/>
      <c r="BK17" s="122" t="s">
        <v>0</v>
      </c>
      <c r="BL17" s="122" t="s">
        <v>104</v>
      </c>
      <c r="BM17" s="122" t="s">
        <v>70</v>
      </c>
    </row>
    <row r="18" spans="2:65">
      <c r="B18" s="26" t="s">
        <v>23</v>
      </c>
      <c r="C18" s="26" t="s">
        <v>123</v>
      </c>
      <c r="D18" s="26" t="s">
        <v>91</v>
      </c>
      <c r="E18">
        <v>13</v>
      </c>
      <c r="F18">
        <v>0</v>
      </c>
      <c r="G18" s="53">
        <f t="shared" ref="G18:G50" si="0">SUM(E18:F18)</f>
        <v>13</v>
      </c>
      <c r="H18" s="119"/>
      <c r="I18" s="65">
        <f>IFERROR(E18/G18,"")</f>
        <v>1</v>
      </c>
      <c r="J18" s="65">
        <f>IFERROR(F18/G18,"")</f>
        <v>0</v>
      </c>
      <c r="L18" s="26" t="s">
        <v>23</v>
      </c>
      <c r="M18" s="26" t="s">
        <v>123</v>
      </c>
      <c r="N18" s="26" t="s">
        <v>91</v>
      </c>
      <c r="O18" s="165">
        <v>13</v>
      </c>
      <c r="P18" s="165">
        <v>0</v>
      </c>
      <c r="Q18" s="53">
        <f t="shared" ref="Q18:Q50" si="1">SUM(O18:P18)</f>
        <v>13</v>
      </c>
      <c r="R18" s="119"/>
      <c r="S18" s="65">
        <f>IFERROR(O18/Q18,"")</f>
        <v>1</v>
      </c>
      <c r="T18" s="65">
        <f>IFERROR(P18/Q18,"")</f>
        <v>0</v>
      </c>
      <c r="V18" s="26" t="s">
        <v>23</v>
      </c>
      <c r="W18" s="26" t="s">
        <v>123</v>
      </c>
      <c r="X18" s="26" t="s">
        <v>91</v>
      </c>
      <c r="Y18" s="165">
        <v>13</v>
      </c>
      <c r="Z18" s="165">
        <v>0</v>
      </c>
      <c r="AA18" s="53">
        <f t="shared" ref="AA18:AA50" si="2">SUM(Y18:Z18)</f>
        <v>13</v>
      </c>
      <c r="AB18" s="119"/>
      <c r="AC18" s="65">
        <f>IFERROR(Y18/AA18,"")</f>
        <v>1</v>
      </c>
      <c r="AD18" s="65">
        <f>IFERROR(Z18/AA18,"")</f>
        <v>0</v>
      </c>
      <c r="AF18" s="26" t="s">
        <v>23</v>
      </c>
      <c r="AG18" s="26" t="s">
        <v>123</v>
      </c>
      <c r="AH18" s="26" t="s">
        <v>91</v>
      </c>
      <c r="AI18" s="165">
        <v>13</v>
      </c>
      <c r="AJ18" s="165">
        <v>0</v>
      </c>
      <c r="AK18" s="53">
        <f t="shared" ref="AK18:AK50" si="3">SUM(AI18:AJ18)</f>
        <v>13</v>
      </c>
      <c r="AL18" s="119"/>
      <c r="AM18" s="65">
        <f>IFERROR(AI18/AK18,"")</f>
        <v>1</v>
      </c>
      <c r="AN18" s="65">
        <f>IFERROR(AJ18/AK18,"")</f>
        <v>0</v>
      </c>
      <c r="AP18" s="26" t="s">
        <v>23</v>
      </c>
      <c r="AQ18" s="26" t="s">
        <v>123</v>
      </c>
      <c r="AR18" s="26" t="s">
        <v>91</v>
      </c>
      <c r="AS18" s="52">
        <v>12</v>
      </c>
      <c r="AT18" s="52">
        <v>0</v>
      </c>
      <c r="AU18" s="53">
        <f>SUM(AS18:AT18)</f>
        <v>12</v>
      </c>
      <c r="AV18" s="119"/>
      <c r="AW18" s="65">
        <f>IFERROR(AS18/AU18,"")</f>
        <v>1</v>
      </c>
      <c r="AX18" s="65">
        <f>IFERROR(AT18/AU18,"")</f>
        <v>0</v>
      </c>
      <c r="AY18" s="119"/>
      <c r="AZ18" s="26" t="s">
        <v>23</v>
      </c>
      <c r="BA18" s="26" t="s">
        <v>123</v>
      </c>
      <c r="BB18" s="33">
        <v>11</v>
      </c>
      <c r="BC18" s="33">
        <v>0</v>
      </c>
      <c r="BD18" s="53">
        <f>SUM(BB18:BC18)</f>
        <v>11</v>
      </c>
      <c r="BE18" s="51"/>
      <c r="BF18" s="26" t="s">
        <v>23</v>
      </c>
      <c r="BG18" s="52">
        <f>AU18</f>
        <v>12</v>
      </c>
      <c r="BH18" s="52">
        <f>BD18</f>
        <v>11</v>
      </c>
      <c r="BI18" s="58">
        <f>IFERROR(BG18/BH18-1,"")</f>
        <v>9.0909090909090828E-2</v>
      </c>
      <c r="BJ18" s="51"/>
      <c r="BK18" s="26" t="s">
        <v>23</v>
      </c>
      <c r="BL18" s="58">
        <f>IFERROR(AS18/BB18-1,"")</f>
        <v>9.0909090909090828E-2</v>
      </c>
      <c r="BM18" s="58"/>
    </row>
    <row r="19" spans="2:65">
      <c r="B19" s="26" t="s">
        <v>30</v>
      </c>
      <c r="C19" s="26" t="s">
        <v>122</v>
      </c>
      <c r="D19" s="26" t="s">
        <v>91</v>
      </c>
      <c r="E19">
        <v>15</v>
      </c>
      <c r="F19">
        <v>7</v>
      </c>
      <c r="G19" s="53">
        <f t="shared" si="0"/>
        <v>22</v>
      </c>
      <c r="H19" s="120"/>
      <c r="I19" s="65">
        <f>IFERROR(E19/G19,"")</f>
        <v>0.68181818181818177</v>
      </c>
      <c r="J19" s="65">
        <f>IFERROR(F19/G19,"")</f>
        <v>0.31818181818181818</v>
      </c>
      <c r="L19" s="26" t="s">
        <v>30</v>
      </c>
      <c r="M19" s="26" t="s">
        <v>122</v>
      </c>
      <c r="N19" s="26" t="s">
        <v>91</v>
      </c>
      <c r="O19" s="165">
        <v>13</v>
      </c>
      <c r="P19" s="165">
        <v>7</v>
      </c>
      <c r="Q19" s="53">
        <f t="shared" si="1"/>
        <v>20</v>
      </c>
      <c r="R19" s="119"/>
      <c r="S19" s="65">
        <f>IFERROR(O19/Q19,"")</f>
        <v>0.65</v>
      </c>
      <c r="T19" s="65">
        <f>IFERROR(P19/Q19,"")</f>
        <v>0.35</v>
      </c>
      <c r="V19" s="26" t="s">
        <v>30</v>
      </c>
      <c r="W19" s="26" t="s">
        <v>122</v>
      </c>
      <c r="X19" s="26" t="s">
        <v>91</v>
      </c>
      <c r="Y19" s="165">
        <v>11</v>
      </c>
      <c r="Z19" s="165">
        <v>8</v>
      </c>
      <c r="AA19" s="53">
        <f t="shared" si="2"/>
        <v>19</v>
      </c>
      <c r="AB19" s="119"/>
      <c r="AC19" s="65">
        <f>IFERROR(Y19/AA19,"")</f>
        <v>0.57894736842105265</v>
      </c>
      <c r="AD19" s="65">
        <f>IFERROR(Z19/AA19,"")</f>
        <v>0.42105263157894735</v>
      </c>
      <c r="AF19" s="26" t="s">
        <v>30</v>
      </c>
      <c r="AG19" s="26" t="s">
        <v>122</v>
      </c>
      <c r="AH19" s="26" t="s">
        <v>91</v>
      </c>
      <c r="AI19" s="165">
        <v>21</v>
      </c>
      <c r="AJ19" s="165">
        <v>10</v>
      </c>
      <c r="AK19" s="53">
        <f t="shared" si="3"/>
        <v>31</v>
      </c>
      <c r="AL19" s="119"/>
      <c r="AM19" s="65">
        <f>IFERROR(AI19/AK19,"")</f>
        <v>0.67741935483870963</v>
      </c>
      <c r="AN19" s="65">
        <f>IFERROR(AJ19/AK19,"")</f>
        <v>0.32258064516129031</v>
      </c>
      <c r="AP19" s="26" t="s">
        <v>30</v>
      </c>
      <c r="AQ19" s="26" t="s">
        <v>122</v>
      </c>
      <c r="AR19" s="26" t="s">
        <v>91</v>
      </c>
      <c r="AS19" s="47">
        <v>21</v>
      </c>
      <c r="AT19" s="47">
        <v>10</v>
      </c>
      <c r="AU19" s="53">
        <f>SUM(AS19:AT19)</f>
        <v>31</v>
      </c>
      <c r="AV19" s="119"/>
      <c r="AW19" s="65">
        <f>IFERROR(AS19/AU19,"")</f>
        <v>0.67741935483870963</v>
      </c>
      <c r="AX19" s="65">
        <f>IFERROR(AT19/AU19,"")</f>
        <v>0.32258064516129031</v>
      </c>
      <c r="AY19" s="119"/>
      <c r="AZ19" s="26" t="s">
        <v>30</v>
      </c>
      <c r="BA19" s="26" t="s">
        <v>122</v>
      </c>
      <c r="BB19" s="33">
        <v>21</v>
      </c>
      <c r="BC19" s="33">
        <v>10</v>
      </c>
      <c r="BD19" s="53">
        <f>SUM(BB19:BC19)</f>
        <v>31</v>
      </c>
      <c r="BE19" s="51"/>
      <c r="BF19" s="26" t="s">
        <v>30</v>
      </c>
      <c r="BG19" s="52">
        <f>AU19</f>
        <v>31</v>
      </c>
      <c r="BH19" s="52">
        <f>BD19</f>
        <v>31</v>
      </c>
      <c r="BI19" s="58">
        <f>IFERROR(BG19/BH19-1,"")</f>
        <v>0</v>
      </c>
      <c r="BJ19" s="51"/>
      <c r="BK19" s="26" t="s">
        <v>30</v>
      </c>
      <c r="BL19" s="58">
        <f>IFERROR(AS19/BB19-1,"")</f>
        <v>0</v>
      </c>
      <c r="BM19" s="58">
        <f>IFERROR(AT19/BC19-1,"")</f>
        <v>0</v>
      </c>
    </row>
    <row r="20" spans="2:65" hidden="1">
      <c r="B20" s="26" t="s">
        <v>167</v>
      </c>
      <c r="C20" s="26" t="s">
        <v>122</v>
      </c>
      <c r="D20" s="26" t="s">
        <v>91</v>
      </c>
      <c r="E20">
        <v>29</v>
      </c>
      <c r="F20"/>
      <c r="G20" s="53">
        <f t="shared" si="0"/>
        <v>29</v>
      </c>
      <c r="H20" s="119"/>
      <c r="I20" s="65"/>
      <c r="J20" s="65"/>
      <c r="L20" s="26" t="s">
        <v>167</v>
      </c>
      <c r="M20" s="26" t="s">
        <v>122</v>
      </c>
      <c r="N20" s="26" t="s">
        <v>91</v>
      </c>
      <c r="O20" s="165">
        <v>29</v>
      </c>
      <c r="P20" s="165"/>
      <c r="Q20" s="53">
        <f t="shared" si="1"/>
        <v>29</v>
      </c>
      <c r="R20" s="119"/>
      <c r="S20" s="65"/>
      <c r="T20" s="65"/>
      <c r="V20" s="26" t="s">
        <v>167</v>
      </c>
      <c r="W20" s="26" t="s">
        <v>122</v>
      </c>
      <c r="X20" s="26" t="s">
        <v>91</v>
      </c>
      <c r="Y20" s="165">
        <v>29</v>
      </c>
      <c r="Z20" s="165"/>
      <c r="AA20" s="53">
        <f t="shared" si="2"/>
        <v>29</v>
      </c>
      <c r="AB20" s="119"/>
      <c r="AC20" s="65"/>
      <c r="AD20" s="65"/>
      <c r="AF20" s="26" t="s">
        <v>167</v>
      </c>
      <c r="AG20" s="26" t="s">
        <v>122</v>
      </c>
      <c r="AH20" s="26" t="s">
        <v>91</v>
      </c>
      <c r="AI20" s="165">
        <v>29</v>
      </c>
      <c r="AJ20" s="165"/>
      <c r="AK20" s="53">
        <f t="shared" si="3"/>
        <v>29</v>
      </c>
      <c r="AL20" s="119"/>
      <c r="AM20" s="65"/>
      <c r="AN20" s="65"/>
      <c r="AP20" s="26" t="s">
        <v>167</v>
      </c>
      <c r="AQ20" s="26"/>
      <c r="AR20" s="26"/>
      <c r="AS20" s="47"/>
      <c r="AT20" s="47"/>
      <c r="AU20" s="53"/>
      <c r="AV20" s="119"/>
      <c r="AW20" s="65"/>
      <c r="AX20" s="65"/>
      <c r="AY20" s="119"/>
      <c r="AZ20" s="26"/>
      <c r="BA20" s="26"/>
      <c r="BB20" s="33"/>
      <c r="BC20" s="33"/>
      <c r="BD20" s="53"/>
      <c r="BE20" s="51"/>
      <c r="BF20" s="26"/>
      <c r="BG20" s="52"/>
      <c r="BH20" s="52"/>
      <c r="BI20" s="58"/>
      <c r="BJ20" s="51"/>
      <c r="BK20" s="26"/>
      <c r="BL20" s="58"/>
      <c r="BM20" s="58"/>
    </row>
    <row r="21" spans="2:65">
      <c r="B21" s="26" t="s">
        <v>68</v>
      </c>
      <c r="C21" s="26" t="s">
        <v>122</v>
      </c>
      <c r="D21" s="26" t="s">
        <v>91</v>
      </c>
      <c r="E21">
        <v>78</v>
      </c>
      <c r="F21">
        <v>8</v>
      </c>
      <c r="G21" s="53">
        <f t="shared" si="0"/>
        <v>86</v>
      </c>
      <c r="H21" s="120"/>
      <c r="I21" s="65">
        <f>IFERROR(E21/G21,"")</f>
        <v>0.90697674418604646</v>
      </c>
      <c r="J21" s="65">
        <f>IFERROR(F21/G21,"")</f>
        <v>9.3023255813953487E-2</v>
      </c>
      <c r="L21" s="26" t="s">
        <v>68</v>
      </c>
      <c r="M21" s="26" t="s">
        <v>122</v>
      </c>
      <c r="N21" s="26" t="s">
        <v>91</v>
      </c>
      <c r="O21" s="165">
        <v>62</v>
      </c>
      <c r="P21" s="165">
        <v>15</v>
      </c>
      <c r="Q21" s="53">
        <f t="shared" si="1"/>
        <v>77</v>
      </c>
      <c r="R21" s="119"/>
      <c r="S21" s="65">
        <f>IFERROR(O21/Q21,"")</f>
        <v>0.80519480519480524</v>
      </c>
      <c r="T21" s="65">
        <f>IFERROR(P21/Q21,"")</f>
        <v>0.19480519480519481</v>
      </c>
      <c r="V21" s="26" t="s">
        <v>68</v>
      </c>
      <c r="W21" s="26" t="s">
        <v>122</v>
      </c>
      <c r="X21" s="26" t="s">
        <v>91</v>
      </c>
      <c r="Y21" s="165">
        <v>58</v>
      </c>
      <c r="Z21" s="165">
        <v>5</v>
      </c>
      <c r="AA21" s="53">
        <f t="shared" si="2"/>
        <v>63</v>
      </c>
      <c r="AB21" s="119"/>
      <c r="AC21" s="65">
        <f>IFERROR(Y21/AA21,"")</f>
        <v>0.92063492063492058</v>
      </c>
      <c r="AD21" s="65">
        <f>IFERROR(Z21/AA21,"")</f>
        <v>7.9365079365079361E-2</v>
      </c>
      <c r="AF21" s="26" t="s">
        <v>68</v>
      </c>
      <c r="AG21" s="26" t="s">
        <v>122</v>
      </c>
      <c r="AH21" s="26" t="s">
        <v>91</v>
      </c>
      <c r="AI21" s="165">
        <v>55</v>
      </c>
      <c r="AJ21" s="165">
        <v>5</v>
      </c>
      <c r="AK21" s="53">
        <f t="shared" si="3"/>
        <v>60</v>
      </c>
      <c r="AL21" s="119"/>
      <c r="AM21" s="65">
        <f>IFERROR(AI21/AK21,"")</f>
        <v>0.91666666666666663</v>
      </c>
      <c r="AN21" s="65">
        <f>IFERROR(AJ21/AK21,"")</f>
        <v>8.3333333333333329E-2</v>
      </c>
      <c r="AP21" s="26" t="s">
        <v>68</v>
      </c>
      <c r="AQ21" s="26" t="s">
        <v>122</v>
      </c>
      <c r="AR21" s="26" t="s">
        <v>91</v>
      </c>
      <c r="AS21" s="52">
        <v>66</v>
      </c>
      <c r="AT21" s="52">
        <v>0</v>
      </c>
      <c r="AU21" s="53">
        <f>SUM(AS21:AT21)</f>
        <v>66</v>
      </c>
      <c r="AV21" s="119"/>
      <c r="AW21" s="65">
        <f>IFERROR(AS21/AU21,"")</f>
        <v>1</v>
      </c>
      <c r="AX21" s="65">
        <f>IFERROR(AT21/AU21,"")</f>
        <v>0</v>
      </c>
      <c r="AY21" s="119"/>
      <c r="AZ21" s="26" t="s">
        <v>68</v>
      </c>
      <c r="BA21" s="26" t="s">
        <v>122</v>
      </c>
      <c r="BB21" s="33">
        <v>63</v>
      </c>
      <c r="BC21" s="33">
        <v>0</v>
      </c>
      <c r="BD21" s="53">
        <f>SUM(BB21:BC21)</f>
        <v>63</v>
      </c>
      <c r="BE21" s="51"/>
      <c r="BF21" s="26" t="s">
        <v>68</v>
      </c>
      <c r="BG21" s="52">
        <f>AU21</f>
        <v>66</v>
      </c>
      <c r="BH21" s="52">
        <f>BD21</f>
        <v>63</v>
      </c>
      <c r="BI21" s="58">
        <f>IFERROR(BG21/BH21-1,"")</f>
        <v>4.7619047619047672E-2</v>
      </c>
      <c r="BJ21" s="51"/>
      <c r="BK21" s="26" t="s">
        <v>68</v>
      </c>
      <c r="BL21" s="58">
        <f>IFERROR(AS21/BB21-1,"")</f>
        <v>4.7619047619047672E-2</v>
      </c>
      <c r="BM21" s="58"/>
    </row>
    <row r="22" spans="2:65" hidden="1">
      <c r="B22" s="26" t="s">
        <v>3</v>
      </c>
      <c r="C22" s="26" t="s">
        <v>119</v>
      </c>
      <c r="D22" s="26" t="s">
        <v>91</v>
      </c>
      <c r="E22">
        <v>20</v>
      </c>
      <c r="F22">
        <v>2</v>
      </c>
      <c r="G22" s="53">
        <f t="shared" si="0"/>
        <v>22</v>
      </c>
      <c r="H22" s="119"/>
      <c r="I22" s="65">
        <f>IFERROR(E22/G22,"")</f>
        <v>0.90909090909090906</v>
      </c>
      <c r="J22" s="65">
        <f>IFERROR(F22/G22,"")</f>
        <v>9.0909090909090912E-2</v>
      </c>
      <c r="L22" s="26" t="s">
        <v>3</v>
      </c>
      <c r="M22" s="26" t="s">
        <v>119</v>
      </c>
      <c r="N22" s="26" t="s">
        <v>91</v>
      </c>
      <c r="O22" s="165">
        <v>20</v>
      </c>
      <c r="P22" s="165">
        <v>2</v>
      </c>
      <c r="Q22" s="53">
        <f t="shared" si="1"/>
        <v>22</v>
      </c>
      <c r="R22" s="119"/>
      <c r="S22" s="65">
        <f>IFERROR(O22/Q22,"")</f>
        <v>0.90909090909090906</v>
      </c>
      <c r="T22" s="65">
        <f>IFERROR(P22/Q22,"")</f>
        <v>9.0909090909090912E-2</v>
      </c>
      <c r="V22" s="26" t="s">
        <v>3</v>
      </c>
      <c r="W22" s="26" t="s">
        <v>119</v>
      </c>
      <c r="X22" s="26" t="s">
        <v>91</v>
      </c>
      <c r="Y22" s="165">
        <v>20</v>
      </c>
      <c r="Z22" s="165">
        <v>2</v>
      </c>
      <c r="AA22" s="53">
        <f t="shared" si="2"/>
        <v>22</v>
      </c>
      <c r="AB22" s="119"/>
      <c r="AC22" s="65">
        <f>IFERROR(Y22/AA22,"")</f>
        <v>0.90909090909090906</v>
      </c>
      <c r="AD22" s="65">
        <f>IFERROR(Z22/AA22,"")</f>
        <v>9.0909090909090912E-2</v>
      </c>
      <c r="AF22" s="26" t="s">
        <v>3</v>
      </c>
      <c r="AG22" s="26" t="s">
        <v>119</v>
      </c>
      <c r="AH22" s="26" t="s">
        <v>91</v>
      </c>
      <c r="AI22" s="165"/>
      <c r="AJ22" s="165"/>
      <c r="AK22" s="53">
        <f t="shared" si="3"/>
        <v>0</v>
      </c>
      <c r="AL22" s="119"/>
      <c r="AM22" s="65" t="str">
        <f>IFERROR(AI22/AK22,"")</f>
        <v/>
      </c>
      <c r="AN22" s="65" t="str">
        <f>IFERROR(AJ22/AK22,"")</f>
        <v/>
      </c>
      <c r="AP22" s="26" t="s">
        <v>3</v>
      </c>
      <c r="AQ22" s="26" t="s">
        <v>119</v>
      </c>
      <c r="AR22" s="26" t="s">
        <v>91</v>
      </c>
      <c r="AS22" s="47" t="s">
        <v>79</v>
      </c>
      <c r="AT22" s="47" t="s">
        <v>79</v>
      </c>
      <c r="AU22" s="53">
        <f>SUM(AS22:AT22)</f>
        <v>0</v>
      </c>
      <c r="AV22" s="119"/>
      <c r="AW22" s="65" t="str">
        <f>IFERROR(AS22/AU22,"")</f>
        <v/>
      </c>
      <c r="AX22" s="65" t="str">
        <f>IFERROR(AT22/AU22,"")</f>
        <v/>
      </c>
      <c r="AY22" s="119"/>
      <c r="AZ22" s="26" t="s">
        <v>3</v>
      </c>
      <c r="BA22" s="26" t="s">
        <v>119</v>
      </c>
      <c r="BB22" s="33" t="s">
        <v>79</v>
      </c>
      <c r="BC22" s="33" t="s">
        <v>79</v>
      </c>
      <c r="BD22" s="53">
        <f>SUM(BB22:BC22)</f>
        <v>0</v>
      </c>
      <c r="BE22" s="50"/>
      <c r="BF22" s="26" t="s">
        <v>3</v>
      </c>
      <c r="BG22" s="52">
        <f>AU22</f>
        <v>0</v>
      </c>
      <c r="BH22" s="52">
        <f>BD22</f>
        <v>0</v>
      </c>
      <c r="BI22" s="58" t="str">
        <f>IFERROR(BG22/BH22-1,"")</f>
        <v/>
      </c>
      <c r="BJ22" s="50"/>
      <c r="BK22" s="26" t="s">
        <v>3</v>
      </c>
      <c r="BL22" s="58" t="str">
        <f>IFERROR(AS22/BB22-1,"")</f>
        <v/>
      </c>
      <c r="BM22" s="58" t="str">
        <f>IFERROR(AT22/BC22-1,"")</f>
        <v/>
      </c>
    </row>
    <row r="23" spans="2:65" hidden="1">
      <c r="B23" s="26" t="s">
        <v>96</v>
      </c>
      <c r="C23" s="26" t="s">
        <v>119</v>
      </c>
      <c r="D23" s="26" t="s">
        <v>91</v>
      </c>
      <c r="E23">
        <v>24</v>
      </c>
      <c r="F23">
        <v>0</v>
      </c>
      <c r="G23" s="53">
        <f t="shared" si="0"/>
        <v>24</v>
      </c>
      <c r="H23" s="119"/>
      <c r="I23" s="65">
        <f>IFERROR(E23/G23,"")</f>
        <v>1</v>
      </c>
      <c r="J23" s="65">
        <f>IFERROR(F23/G23,"")</f>
        <v>0</v>
      </c>
      <c r="L23" s="26" t="s">
        <v>96</v>
      </c>
      <c r="M23" s="26" t="s">
        <v>119</v>
      </c>
      <c r="N23" s="26" t="s">
        <v>91</v>
      </c>
      <c r="O23" s="165">
        <v>24</v>
      </c>
      <c r="P23" s="165">
        <v>0</v>
      </c>
      <c r="Q23" s="53">
        <f t="shared" si="1"/>
        <v>24</v>
      </c>
      <c r="R23" s="119"/>
      <c r="S23" s="65">
        <f>IFERROR(O23/Q23,"")</f>
        <v>1</v>
      </c>
      <c r="T23" s="65">
        <f>IFERROR(P23/Q23,"")</f>
        <v>0</v>
      </c>
      <c r="V23" s="26" t="s">
        <v>96</v>
      </c>
      <c r="W23" s="26" t="s">
        <v>119</v>
      </c>
      <c r="X23" s="26" t="s">
        <v>91</v>
      </c>
      <c r="Y23" s="165">
        <v>24</v>
      </c>
      <c r="Z23" s="165">
        <v>0</v>
      </c>
      <c r="AA23" s="53">
        <f t="shared" si="2"/>
        <v>24</v>
      </c>
      <c r="AB23" s="119"/>
      <c r="AC23" s="65">
        <f>IFERROR(Y23/AA23,"")</f>
        <v>1</v>
      </c>
      <c r="AD23" s="65">
        <f>IFERROR(Z23/AA23,"")</f>
        <v>0</v>
      </c>
      <c r="AF23" s="26" t="s">
        <v>96</v>
      </c>
      <c r="AG23" s="26" t="s">
        <v>119</v>
      </c>
      <c r="AH23" s="26" t="s">
        <v>91</v>
      </c>
      <c r="AI23" s="165">
        <v>19</v>
      </c>
      <c r="AJ23" s="165">
        <v>0</v>
      </c>
      <c r="AK23" s="53">
        <f t="shared" si="3"/>
        <v>19</v>
      </c>
      <c r="AL23" s="119"/>
      <c r="AM23" s="65">
        <f>IFERROR(AI23/AK23,"")</f>
        <v>1</v>
      </c>
      <c r="AN23" s="65">
        <f>IFERROR(AJ23/AK23,"")</f>
        <v>0</v>
      </c>
      <c r="AP23" s="26" t="s">
        <v>96</v>
      </c>
      <c r="AQ23" s="26" t="s">
        <v>119</v>
      </c>
      <c r="AR23" s="27" t="s">
        <v>91</v>
      </c>
      <c r="AS23" s="47" t="s">
        <v>79</v>
      </c>
      <c r="AT23" s="47" t="s">
        <v>79</v>
      </c>
      <c r="AU23" s="53">
        <f>SUM(AS23:AT23)</f>
        <v>0</v>
      </c>
      <c r="AV23" s="119"/>
      <c r="AW23" s="65" t="str">
        <f>IFERROR(AS23/AU23,"")</f>
        <v/>
      </c>
      <c r="AX23" s="65" t="str">
        <f>IFERROR(AT23/AU23,"")</f>
        <v/>
      </c>
      <c r="AY23" s="119"/>
      <c r="AZ23" s="26" t="s">
        <v>96</v>
      </c>
      <c r="BA23" s="26" t="s">
        <v>119</v>
      </c>
      <c r="BB23" s="33" t="s">
        <v>79</v>
      </c>
      <c r="BC23" s="33" t="s">
        <v>79</v>
      </c>
      <c r="BD23" s="53">
        <f>SUM(BB23:BC23)</f>
        <v>0</v>
      </c>
      <c r="BE23" s="50"/>
      <c r="BF23" s="26" t="s">
        <v>96</v>
      </c>
      <c r="BG23" s="52">
        <f>AU23</f>
        <v>0</v>
      </c>
      <c r="BH23" s="52">
        <f>BD23</f>
        <v>0</v>
      </c>
      <c r="BI23" s="58" t="str">
        <f>IFERROR(BG23/BH23-1,"")</f>
        <v/>
      </c>
      <c r="BJ23" s="50"/>
      <c r="BK23" s="26" t="s">
        <v>96</v>
      </c>
      <c r="BL23" s="58" t="str">
        <f>IFERROR(AS23/BB23-1,"")</f>
        <v/>
      </c>
      <c r="BM23" s="58" t="str">
        <f>IFERROR(AT23/BC23-1,"")</f>
        <v/>
      </c>
    </row>
    <row r="24" spans="2:65">
      <c r="B24" s="26" t="s">
        <v>24</v>
      </c>
      <c r="C24" s="26" t="s">
        <v>119</v>
      </c>
      <c r="D24" s="26" t="s">
        <v>91</v>
      </c>
      <c r="E24">
        <v>20</v>
      </c>
      <c r="F24">
        <v>0</v>
      </c>
      <c r="G24" s="53">
        <f t="shared" si="0"/>
        <v>20</v>
      </c>
      <c r="H24" s="119"/>
      <c r="I24" s="65">
        <f>IFERROR(E24/G24,"")</f>
        <v>1</v>
      </c>
      <c r="J24" s="65">
        <f>IFERROR(F24/G24,"")</f>
        <v>0</v>
      </c>
      <c r="L24" s="26" t="s">
        <v>24</v>
      </c>
      <c r="M24" s="26" t="s">
        <v>119</v>
      </c>
      <c r="N24" s="26" t="s">
        <v>91</v>
      </c>
      <c r="O24" s="165">
        <v>21</v>
      </c>
      <c r="P24" s="165">
        <v>0</v>
      </c>
      <c r="Q24" s="53">
        <f t="shared" si="1"/>
        <v>21</v>
      </c>
      <c r="R24" s="119"/>
      <c r="S24" s="65">
        <f>IFERROR(O24/Q24,"")</f>
        <v>1</v>
      </c>
      <c r="T24" s="65">
        <f>IFERROR(P24/Q24,"")</f>
        <v>0</v>
      </c>
      <c r="V24" s="26" t="s">
        <v>24</v>
      </c>
      <c r="W24" s="26" t="s">
        <v>119</v>
      </c>
      <c r="X24" s="26" t="s">
        <v>91</v>
      </c>
      <c r="Y24" s="165">
        <v>21</v>
      </c>
      <c r="Z24" s="165">
        <v>0</v>
      </c>
      <c r="AA24" s="53">
        <f t="shared" si="2"/>
        <v>21</v>
      </c>
      <c r="AB24" s="119"/>
      <c r="AC24" s="65">
        <f>IFERROR(Y24/AA24,"")</f>
        <v>1</v>
      </c>
      <c r="AD24" s="65">
        <f>IFERROR(Z24/AA24,"")</f>
        <v>0</v>
      </c>
      <c r="AF24" s="26" t="s">
        <v>24</v>
      </c>
      <c r="AG24" s="26" t="s">
        <v>119</v>
      </c>
      <c r="AH24" s="26" t="s">
        <v>91</v>
      </c>
      <c r="AI24" s="165">
        <v>21</v>
      </c>
      <c r="AJ24" s="165">
        <v>1</v>
      </c>
      <c r="AK24" s="53">
        <f t="shared" si="3"/>
        <v>22</v>
      </c>
      <c r="AL24" s="119"/>
      <c r="AM24" s="65">
        <f>IFERROR(AI24/AK24,"")</f>
        <v>0.95454545454545459</v>
      </c>
      <c r="AN24" s="65">
        <f>IFERROR(AJ24/AK24,"")</f>
        <v>4.5454545454545456E-2</v>
      </c>
      <c r="AP24" s="26" t="s">
        <v>24</v>
      </c>
      <c r="AQ24" s="26" t="s">
        <v>119</v>
      </c>
      <c r="AR24" s="26" t="s">
        <v>91</v>
      </c>
      <c r="AS24" s="52">
        <v>21</v>
      </c>
      <c r="AT24" s="52">
        <v>1</v>
      </c>
      <c r="AU24" s="53">
        <f>SUM(AS24:AT24)</f>
        <v>22</v>
      </c>
      <c r="AV24" s="119"/>
      <c r="AW24" s="65">
        <f>IFERROR(AS24/AU24,"")</f>
        <v>0.95454545454545459</v>
      </c>
      <c r="AX24" s="65">
        <f>IFERROR(AT24/AU24,"")</f>
        <v>4.5454545454545456E-2</v>
      </c>
      <c r="AY24" s="119"/>
      <c r="AZ24" s="26" t="s">
        <v>24</v>
      </c>
      <c r="BA24" s="26" t="s">
        <v>119</v>
      </c>
      <c r="BB24" s="33">
        <v>22</v>
      </c>
      <c r="BC24" s="33">
        <v>1</v>
      </c>
      <c r="BD24" s="53">
        <f>SUM(BB24:BC24)</f>
        <v>23</v>
      </c>
      <c r="BE24" s="51"/>
      <c r="BF24" s="26" t="s">
        <v>24</v>
      </c>
      <c r="BG24" s="52">
        <f>AU24</f>
        <v>22</v>
      </c>
      <c r="BH24" s="52">
        <f>BD24</f>
        <v>23</v>
      </c>
      <c r="BI24" s="58">
        <f>IFERROR(BG24/BH24-1,"")</f>
        <v>-4.3478260869565188E-2</v>
      </c>
      <c r="BJ24" s="51"/>
      <c r="BK24" s="26" t="s">
        <v>24</v>
      </c>
      <c r="BL24" s="58">
        <f>IFERROR(AS24/BB24-1,"")</f>
        <v>-4.5454545454545414E-2</v>
      </c>
      <c r="BM24" s="58">
        <f>IFERROR(AT24/BC24-1,"")</f>
        <v>0</v>
      </c>
    </row>
    <row r="25" spans="2:65" ht="15.75" hidden="1" customHeight="1">
      <c r="B25" s="26" t="s">
        <v>94</v>
      </c>
      <c r="C25" s="26" t="s">
        <v>123</v>
      </c>
      <c r="D25" s="26" t="s">
        <v>91</v>
      </c>
      <c r="E25">
        <v>82</v>
      </c>
      <c r="F25">
        <v>3</v>
      </c>
      <c r="G25" s="53">
        <f t="shared" si="0"/>
        <v>85</v>
      </c>
      <c r="H25" s="119"/>
      <c r="I25" s="65"/>
      <c r="J25" s="65"/>
      <c r="L25" s="26" t="s">
        <v>94</v>
      </c>
      <c r="M25" s="26" t="s">
        <v>123</v>
      </c>
      <c r="N25" s="26" t="s">
        <v>91</v>
      </c>
      <c r="O25" s="165">
        <v>83.5</v>
      </c>
      <c r="P25" s="165">
        <v>5</v>
      </c>
      <c r="Q25" s="53">
        <f t="shared" si="1"/>
        <v>88.5</v>
      </c>
      <c r="R25" s="119"/>
      <c r="S25" s="65"/>
      <c r="T25" s="65"/>
      <c r="V25" s="26" t="s">
        <v>94</v>
      </c>
      <c r="W25" s="26" t="s">
        <v>123</v>
      </c>
      <c r="X25" s="26" t="s">
        <v>91</v>
      </c>
      <c r="Y25" s="165">
        <v>80.2</v>
      </c>
      <c r="Z25" s="165">
        <v>5.6</v>
      </c>
      <c r="AA25" s="53">
        <f t="shared" si="2"/>
        <v>85.8</v>
      </c>
      <c r="AB25" s="119"/>
      <c r="AC25" s="65"/>
      <c r="AD25" s="65"/>
      <c r="AF25" s="26" t="s">
        <v>94</v>
      </c>
      <c r="AG25" s="26" t="s">
        <v>123</v>
      </c>
      <c r="AH25" s="26" t="s">
        <v>91</v>
      </c>
      <c r="AI25" s="165">
        <v>72</v>
      </c>
      <c r="AJ25" s="165">
        <v>4</v>
      </c>
      <c r="AK25" s="53">
        <f t="shared" si="3"/>
        <v>76</v>
      </c>
      <c r="AL25" s="119"/>
      <c r="AM25" s="65"/>
      <c r="AN25" s="65"/>
      <c r="AP25" s="26" t="s">
        <v>94</v>
      </c>
      <c r="AQ25" s="26"/>
      <c r="AR25" s="27"/>
      <c r="AS25" s="47"/>
      <c r="AT25" s="47"/>
      <c r="AU25" s="53"/>
      <c r="AV25" s="119"/>
      <c r="AW25" s="65"/>
      <c r="AX25" s="65"/>
      <c r="AY25" s="119"/>
      <c r="AZ25" s="26"/>
      <c r="BA25" s="26"/>
      <c r="BB25" s="33"/>
      <c r="BC25" s="33"/>
      <c r="BD25" s="53"/>
      <c r="BE25" s="50"/>
      <c r="BF25" s="26"/>
      <c r="BG25" s="52"/>
      <c r="BH25" s="52"/>
      <c r="BI25" s="58"/>
      <c r="BJ25" s="50"/>
      <c r="BK25" s="26"/>
      <c r="BL25" s="58"/>
      <c r="BM25" s="58"/>
    </row>
    <row r="26" spans="2:65" hidden="1">
      <c r="B26" s="26" t="s">
        <v>82</v>
      </c>
      <c r="C26" s="26" t="s">
        <v>119</v>
      </c>
      <c r="D26" s="26" t="s">
        <v>91</v>
      </c>
      <c r="E26">
        <v>3</v>
      </c>
      <c r="F26">
        <v>2</v>
      </c>
      <c r="G26" s="53">
        <f t="shared" si="0"/>
        <v>5</v>
      </c>
      <c r="H26" s="119"/>
      <c r="I26" s="65"/>
      <c r="J26" s="65"/>
      <c r="L26" s="26" t="s">
        <v>82</v>
      </c>
      <c r="M26" s="26" t="s">
        <v>119</v>
      </c>
      <c r="N26" s="26" t="s">
        <v>91</v>
      </c>
      <c r="O26" s="165"/>
      <c r="P26" s="165"/>
      <c r="Q26" s="53">
        <f t="shared" si="1"/>
        <v>0</v>
      </c>
      <c r="R26" s="119"/>
      <c r="S26" s="65"/>
      <c r="T26" s="65"/>
      <c r="V26" s="26" t="s">
        <v>82</v>
      </c>
      <c r="W26" s="26" t="s">
        <v>119</v>
      </c>
      <c r="X26" s="26" t="s">
        <v>91</v>
      </c>
      <c r="Y26" s="165"/>
      <c r="Z26" s="165"/>
      <c r="AA26" s="53">
        <f t="shared" si="2"/>
        <v>0</v>
      </c>
      <c r="AB26" s="119"/>
      <c r="AC26" s="65"/>
      <c r="AD26" s="65"/>
      <c r="AF26" s="26" t="s">
        <v>82</v>
      </c>
      <c r="AG26" s="26" t="s">
        <v>119</v>
      </c>
      <c r="AH26" s="26" t="s">
        <v>91</v>
      </c>
      <c r="AI26" s="165"/>
      <c r="AJ26" s="165"/>
      <c r="AK26" s="53">
        <f t="shared" si="3"/>
        <v>0</v>
      </c>
      <c r="AL26" s="119"/>
      <c r="AM26" s="65"/>
      <c r="AN26" s="65"/>
      <c r="AP26" s="26" t="s">
        <v>82</v>
      </c>
      <c r="AQ26" s="26"/>
      <c r="AR26" s="27"/>
      <c r="AS26" s="47"/>
      <c r="AT26" s="47"/>
      <c r="AU26" s="53"/>
      <c r="AV26" s="119"/>
      <c r="AW26" s="65"/>
      <c r="AX26" s="65"/>
      <c r="AY26" s="119"/>
      <c r="AZ26" s="26"/>
      <c r="BA26" s="26"/>
      <c r="BB26" s="33"/>
      <c r="BC26" s="33"/>
      <c r="BD26" s="53"/>
      <c r="BE26" s="50"/>
      <c r="BF26" s="26"/>
      <c r="BG26" s="52"/>
      <c r="BH26" s="52"/>
      <c r="BI26" s="58"/>
      <c r="BJ26" s="50"/>
      <c r="BK26" s="26"/>
      <c r="BL26" s="58"/>
      <c r="BM26" s="58"/>
    </row>
    <row r="27" spans="2:65">
      <c r="B27" s="26" t="s">
        <v>80</v>
      </c>
      <c r="C27" s="26" t="s">
        <v>122</v>
      </c>
      <c r="D27" s="26" t="s">
        <v>91</v>
      </c>
      <c r="E27">
        <v>191</v>
      </c>
      <c r="F27">
        <v>88</v>
      </c>
      <c r="G27" s="53">
        <f t="shared" si="0"/>
        <v>279</v>
      </c>
      <c r="H27" s="120"/>
      <c r="I27" s="65">
        <f>IFERROR(E27/G27,"")</f>
        <v>0.68458781362007171</v>
      </c>
      <c r="J27" s="65">
        <f>IFERROR(F27/G27,"")</f>
        <v>0.31541218637992829</v>
      </c>
      <c r="L27" s="26" t="s">
        <v>80</v>
      </c>
      <c r="M27" s="26" t="s">
        <v>122</v>
      </c>
      <c r="N27" s="26" t="s">
        <v>91</v>
      </c>
      <c r="O27" s="165">
        <v>176</v>
      </c>
      <c r="P27" s="165">
        <v>51</v>
      </c>
      <c r="Q27" s="53">
        <f t="shared" si="1"/>
        <v>227</v>
      </c>
      <c r="R27" s="119"/>
      <c r="S27" s="65">
        <f>IFERROR(O27/Q27,"")</f>
        <v>0.77533039647577096</v>
      </c>
      <c r="T27" s="65">
        <f>IFERROR(P27/Q27,"")</f>
        <v>0.22466960352422907</v>
      </c>
      <c r="V27" s="26" t="s">
        <v>80</v>
      </c>
      <c r="W27" s="26" t="s">
        <v>122</v>
      </c>
      <c r="X27" s="26" t="s">
        <v>91</v>
      </c>
      <c r="Y27" s="165">
        <v>159</v>
      </c>
      <c r="Z27" s="165"/>
      <c r="AA27" s="53">
        <f t="shared" si="2"/>
        <v>159</v>
      </c>
      <c r="AB27" s="119"/>
      <c r="AC27" s="65">
        <f>IFERROR(Y27/AA27,"")</f>
        <v>1</v>
      </c>
      <c r="AD27" s="65">
        <f>IFERROR(Z27/AA27,"")</f>
        <v>0</v>
      </c>
      <c r="AF27" s="26" t="s">
        <v>80</v>
      </c>
      <c r="AG27" s="26" t="s">
        <v>122</v>
      </c>
      <c r="AH27" s="26" t="s">
        <v>91</v>
      </c>
      <c r="AI27" s="165">
        <v>150</v>
      </c>
      <c r="AJ27" s="165">
        <v>0</v>
      </c>
      <c r="AK27" s="53">
        <f t="shared" si="3"/>
        <v>150</v>
      </c>
      <c r="AL27" s="119"/>
      <c r="AM27" s="65">
        <f>IFERROR(AI27/AK27,"")</f>
        <v>1</v>
      </c>
      <c r="AN27" s="65">
        <f>IFERROR(AJ27/AK27,"")</f>
        <v>0</v>
      </c>
      <c r="AP27" s="26" t="s">
        <v>80</v>
      </c>
      <c r="AQ27" s="26" t="s">
        <v>122</v>
      </c>
      <c r="AR27" s="26" t="s">
        <v>91</v>
      </c>
      <c r="AS27" s="52">
        <v>144</v>
      </c>
      <c r="AT27" s="52">
        <v>0</v>
      </c>
      <c r="AU27" s="53">
        <f>SUM(AS27:AT27)</f>
        <v>144</v>
      </c>
      <c r="AV27" s="119"/>
      <c r="AW27" s="65">
        <f>IFERROR(AS27/AU27,"")</f>
        <v>1</v>
      </c>
      <c r="AX27" s="65">
        <f>IFERROR(AT27/AU27,"")</f>
        <v>0</v>
      </c>
      <c r="AY27" s="119"/>
      <c r="AZ27" s="26" t="s">
        <v>80</v>
      </c>
      <c r="BA27" s="26" t="s">
        <v>122</v>
      </c>
      <c r="BB27" s="33">
        <v>115</v>
      </c>
      <c r="BC27" s="33">
        <v>0</v>
      </c>
      <c r="BD27" s="53">
        <f>SUM(BB27:BC27)</f>
        <v>115</v>
      </c>
      <c r="BE27" s="51"/>
      <c r="BF27" s="26" t="s">
        <v>33</v>
      </c>
      <c r="BG27" s="52">
        <f>AU27</f>
        <v>144</v>
      </c>
      <c r="BH27" s="52">
        <f>BD27</f>
        <v>115</v>
      </c>
      <c r="BI27" s="58">
        <f>IFERROR(BG27/BH27-1,"")</f>
        <v>0.25217391304347836</v>
      </c>
      <c r="BJ27" s="51"/>
      <c r="BK27" s="26" t="s">
        <v>33</v>
      </c>
      <c r="BL27" s="58">
        <f>IFERROR(AS27/BB27-1,"")</f>
        <v>0.25217391304347836</v>
      </c>
      <c r="BM27" s="58"/>
    </row>
    <row r="28" spans="2:65">
      <c r="B28" s="26" t="s">
        <v>25</v>
      </c>
      <c r="C28" s="26" t="s">
        <v>119</v>
      </c>
      <c r="D28" s="26" t="s">
        <v>91</v>
      </c>
      <c r="E28">
        <v>192.7</v>
      </c>
      <c r="F28">
        <v>0</v>
      </c>
      <c r="G28" s="53">
        <f t="shared" si="0"/>
        <v>192.7</v>
      </c>
      <c r="H28" s="120"/>
      <c r="I28" s="65">
        <f>IFERROR(E28/G28,"")</f>
        <v>1</v>
      </c>
      <c r="J28" s="65">
        <f>IFERROR(F28/G28,"")</f>
        <v>0</v>
      </c>
      <c r="L28" s="26" t="s">
        <v>25</v>
      </c>
      <c r="M28" s="26" t="s">
        <v>119</v>
      </c>
      <c r="N28" s="26" t="s">
        <v>91</v>
      </c>
      <c r="O28" s="165">
        <v>186.1</v>
      </c>
      <c r="P28" s="165">
        <v>0</v>
      </c>
      <c r="Q28" s="53">
        <f t="shared" si="1"/>
        <v>186.1</v>
      </c>
      <c r="R28" s="119"/>
      <c r="S28" s="65">
        <f>IFERROR(O28/Q28,"")</f>
        <v>1</v>
      </c>
      <c r="T28" s="65">
        <f>IFERROR(P28/Q28,"")</f>
        <v>0</v>
      </c>
      <c r="V28" s="26" t="s">
        <v>25</v>
      </c>
      <c r="W28" s="26" t="s">
        <v>119</v>
      </c>
      <c r="X28" s="26" t="s">
        <v>91</v>
      </c>
      <c r="Y28" s="165">
        <v>180.7</v>
      </c>
      <c r="Z28" s="165">
        <v>0</v>
      </c>
      <c r="AA28" s="53">
        <f t="shared" si="2"/>
        <v>180.7</v>
      </c>
      <c r="AB28" s="119"/>
      <c r="AC28" s="65">
        <f>IFERROR(Y28/AA28,"")</f>
        <v>1</v>
      </c>
      <c r="AD28" s="65">
        <f>IFERROR(Z28/AA28,"")</f>
        <v>0</v>
      </c>
      <c r="AF28" s="26" t="s">
        <v>25</v>
      </c>
      <c r="AG28" s="26" t="s">
        <v>119</v>
      </c>
      <c r="AH28" s="26" t="s">
        <v>91</v>
      </c>
      <c r="AI28" s="165">
        <v>172</v>
      </c>
      <c r="AJ28" s="165">
        <v>0</v>
      </c>
      <c r="AK28" s="53">
        <f t="shared" si="3"/>
        <v>172</v>
      </c>
      <c r="AL28" s="119"/>
      <c r="AM28" s="65">
        <f>IFERROR(AI28/AK28,"")</f>
        <v>1</v>
      </c>
      <c r="AN28" s="65">
        <f>IFERROR(AJ28/AK28,"")</f>
        <v>0</v>
      </c>
      <c r="AP28" s="26" t="s">
        <v>25</v>
      </c>
      <c r="AQ28" s="26" t="s">
        <v>119</v>
      </c>
      <c r="AR28" s="26" t="s">
        <v>91</v>
      </c>
      <c r="AS28" s="52">
        <v>168</v>
      </c>
      <c r="AT28" s="52">
        <v>0</v>
      </c>
      <c r="AU28" s="53">
        <f>SUM(AS28:AT28)</f>
        <v>168</v>
      </c>
      <c r="AV28" s="119"/>
      <c r="AW28" s="65">
        <f>IFERROR(AS28/AU28,"")</f>
        <v>1</v>
      </c>
      <c r="AX28" s="65">
        <f>IFERROR(AT28/AU28,"")</f>
        <v>0</v>
      </c>
      <c r="AY28" s="119"/>
      <c r="AZ28" s="26" t="s">
        <v>25</v>
      </c>
      <c r="BA28" s="26" t="s">
        <v>119</v>
      </c>
      <c r="BB28" s="33">
        <v>163</v>
      </c>
      <c r="BC28" s="33">
        <v>0</v>
      </c>
      <c r="BD28" s="53">
        <f>SUM(BB28:BC28)</f>
        <v>163</v>
      </c>
      <c r="BE28" s="51"/>
      <c r="BF28" s="26" t="s">
        <v>25</v>
      </c>
      <c r="BG28" s="52">
        <f>AU28</f>
        <v>168</v>
      </c>
      <c r="BH28" s="52">
        <f>BD28</f>
        <v>163</v>
      </c>
      <c r="BI28" s="58">
        <f>IFERROR(BG28/BH28-1,"")</f>
        <v>3.0674846625766916E-2</v>
      </c>
      <c r="BJ28" s="51"/>
      <c r="BK28" s="26" t="s">
        <v>25</v>
      </c>
      <c r="BL28" s="58">
        <f>IFERROR(AS28/BB28-1,"")</f>
        <v>3.0674846625766916E-2</v>
      </c>
      <c r="BM28" s="58"/>
    </row>
    <row r="29" spans="2:65">
      <c r="B29" s="26" t="s">
        <v>7</v>
      </c>
      <c r="C29" s="26" t="s">
        <v>122</v>
      </c>
      <c r="D29" s="26" t="s">
        <v>91</v>
      </c>
      <c r="E29">
        <v>6</v>
      </c>
      <c r="F29">
        <v>3</v>
      </c>
      <c r="G29" s="53">
        <f t="shared" si="0"/>
        <v>9</v>
      </c>
      <c r="H29" s="119"/>
      <c r="I29" s="65">
        <f>IFERROR(E29/G29,"")</f>
        <v>0.66666666666666663</v>
      </c>
      <c r="J29" s="65">
        <f>IFERROR(F29/G29,"")</f>
        <v>0.33333333333333331</v>
      </c>
      <c r="L29" s="26" t="s">
        <v>7</v>
      </c>
      <c r="M29" s="26" t="s">
        <v>122</v>
      </c>
      <c r="N29" s="26" t="s">
        <v>91</v>
      </c>
      <c r="O29" s="165">
        <v>5</v>
      </c>
      <c r="P29" s="165">
        <v>3</v>
      </c>
      <c r="Q29" s="53">
        <f t="shared" si="1"/>
        <v>8</v>
      </c>
      <c r="R29" s="119"/>
      <c r="S29" s="65">
        <f>IFERROR(O29/Q29,"")</f>
        <v>0.625</v>
      </c>
      <c r="T29" s="65">
        <f>IFERROR(P29/Q29,"")</f>
        <v>0.375</v>
      </c>
      <c r="V29" s="26" t="s">
        <v>7</v>
      </c>
      <c r="W29" s="26" t="s">
        <v>122</v>
      </c>
      <c r="X29" s="26" t="s">
        <v>91</v>
      </c>
      <c r="Y29" s="165">
        <v>5</v>
      </c>
      <c r="Z29" s="165">
        <v>3</v>
      </c>
      <c r="AA29" s="53">
        <f t="shared" si="2"/>
        <v>8</v>
      </c>
      <c r="AB29" s="119"/>
      <c r="AC29" s="65">
        <f>IFERROR(Y29/AA29,"")</f>
        <v>0.625</v>
      </c>
      <c r="AD29" s="65">
        <f>IFERROR(Z29/AA29,"")</f>
        <v>0.375</v>
      </c>
      <c r="AF29" s="26" t="s">
        <v>7</v>
      </c>
      <c r="AG29" s="26" t="s">
        <v>122</v>
      </c>
      <c r="AH29" s="26" t="s">
        <v>91</v>
      </c>
      <c r="AI29" s="165">
        <v>4</v>
      </c>
      <c r="AJ29" s="165">
        <v>3</v>
      </c>
      <c r="AK29" s="53">
        <f t="shared" si="3"/>
        <v>7</v>
      </c>
      <c r="AL29" s="119"/>
      <c r="AM29" s="65">
        <f>IFERROR(AI29/AK29,"")</f>
        <v>0.5714285714285714</v>
      </c>
      <c r="AN29" s="65">
        <f>IFERROR(AJ29/AK29,"")</f>
        <v>0.42857142857142855</v>
      </c>
      <c r="AP29" s="26" t="s">
        <v>7</v>
      </c>
      <c r="AQ29" s="26" t="s">
        <v>122</v>
      </c>
      <c r="AR29" s="26" t="s">
        <v>91</v>
      </c>
      <c r="AS29" s="47">
        <v>4</v>
      </c>
      <c r="AT29" s="47">
        <v>3</v>
      </c>
      <c r="AU29" s="53">
        <f>SUM(AS29:AT29)</f>
        <v>7</v>
      </c>
      <c r="AV29" s="119"/>
      <c r="AW29" s="65">
        <f>IFERROR(AS29/AU29,"")</f>
        <v>0.5714285714285714</v>
      </c>
      <c r="AX29" s="65">
        <f>IFERROR(AT29/AU29,"")</f>
        <v>0.42857142857142855</v>
      </c>
      <c r="AY29" s="119"/>
      <c r="AZ29" s="26" t="s">
        <v>7</v>
      </c>
      <c r="BA29" s="26" t="s">
        <v>122</v>
      </c>
      <c r="BB29" s="33">
        <v>4</v>
      </c>
      <c r="BC29" s="33">
        <v>3</v>
      </c>
      <c r="BD29" s="53">
        <f>SUM(BB29:BC29)</f>
        <v>7</v>
      </c>
      <c r="BE29" s="50"/>
      <c r="BF29" s="26" t="s">
        <v>7</v>
      </c>
      <c r="BG29" s="52">
        <f>AU29</f>
        <v>7</v>
      </c>
      <c r="BH29" s="52">
        <f>BD29</f>
        <v>7</v>
      </c>
      <c r="BI29" s="58">
        <f>IFERROR(BG29/BH29-1,"")</f>
        <v>0</v>
      </c>
      <c r="BJ29" s="50"/>
      <c r="BK29" s="26" t="s">
        <v>7</v>
      </c>
      <c r="BL29" s="58">
        <f>IFERROR(AS29/BB29-1,"")</f>
        <v>0</v>
      </c>
      <c r="BM29" s="58">
        <f>IFERROR(AT29/BC29-1,"")</f>
        <v>0</v>
      </c>
    </row>
    <row r="30" spans="2:65" hidden="1">
      <c r="B30" s="26" t="s">
        <v>78</v>
      </c>
      <c r="C30" s="26" t="s">
        <v>121</v>
      </c>
      <c r="D30" s="26" t="s">
        <v>91</v>
      </c>
      <c r="E30">
        <v>30.76</v>
      </c>
      <c r="F30">
        <v>0.4</v>
      </c>
      <c r="G30" s="53">
        <f t="shared" si="0"/>
        <v>31.16</v>
      </c>
      <c r="H30" s="119"/>
      <c r="I30" s="65"/>
      <c r="J30" s="65"/>
      <c r="L30" s="26" t="s">
        <v>78</v>
      </c>
      <c r="M30" s="26" t="s">
        <v>121</v>
      </c>
      <c r="N30" s="26" t="s">
        <v>91</v>
      </c>
      <c r="O30" s="165">
        <v>26.3</v>
      </c>
      <c r="P30" s="165">
        <v>0.8</v>
      </c>
      <c r="Q30" s="53">
        <f t="shared" si="1"/>
        <v>27.1</v>
      </c>
      <c r="R30" s="119"/>
      <c r="S30" s="65"/>
      <c r="T30" s="65"/>
      <c r="V30" s="26" t="s">
        <v>78</v>
      </c>
      <c r="W30" s="26" t="s">
        <v>121</v>
      </c>
      <c r="X30" s="26" t="s">
        <v>91</v>
      </c>
      <c r="Y30" s="165"/>
      <c r="Z30" s="165"/>
      <c r="AA30" s="53">
        <f t="shared" si="2"/>
        <v>0</v>
      </c>
      <c r="AB30" s="119"/>
      <c r="AC30" s="65"/>
      <c r="AD30" s="65"/>
      <c r="AF30" s="26" t="s">
        <v>78</v>
      </c>
      <c r="AG30" s="26" t="s">
        <v>121</v>
      </c>
      <c r="AH30" s="26" t="s">
        <v>91</v>
      </c>
      <c r="AI30" s="165">
        <v>26.42</v>
      </c>
      <c r="AJ30" s="165">
        <v>0</v>
      </c>
      <c r="AK30" s="53">
        <f t="shared" si="3"/>
        <v>26.42</v>
      </c>
      <c r="AL30" s="119"/>
      <c r="AM30" s="65"/>
      <c r="AN30" s="65"/>
      <c r="AP30" s="26" t="s">
        <v>78</v>
      </c>
      <c r="AQ30" s="26"/>
      <c r="AR30" s="27"/>
      <c r="AS30" s="47"/>
      <c r="AT30" s="47"/>
      <c r="AU30" s="53"/>
      <c r="AV30" s="119"/>
      <c r="AW30" s="65"/>
      <c r="AX30" s="65"/>
      <c r="AY30" s="119"/>
      <c r="AZ30" s="26"/>
      <c r="BA30" s="26"/>
      <c r="BB30" s="33"/>
      <c r="BC30" s="33"/>
      <c r="BD30" s="53"/>
      <c r="BE30" s="50"/>
      <c r="BF30" s="26"/>
      <c r="BG30" s="52"/>
      <c r="BH30" s="52"/>
      <c r="BI30" s="58"/>
      <c r="BJ30" s="50"/>
      <c r="BK30" s="26"/>
      <c r="BL30" s="58"/>
      <c r="BM30" s="58"/>
    </row>
    <row r="31" spans="2:65">
      <c r="B31" s="26" t="s">
        <v>21</v>
      </c>
      <c r="C31" s="26" t="s">
        <v>123</v>
      </c>
      <c r="D31" s="26" t="s">
        <v>91</v>
      </c>
      <c r="E31">
        <v>63.3</v>
      </c>
      <c r="F31">
        <v>0</v>
      </c>
      <c r="G31" s="53">
        <f t="shared" si="0"/>
        <v>63.3</v>
      </c>
      <c r="H31" s="120"/>
      <c r="I31" s="65">
        <f t="shared" ref="I31:I50" si="4">IFERROR(E31/G31,"")</f>
        <v>1</v>
      </c>
      <c r="J31" s="65">
        <f t="shared" ref="J31:J50" si="5">IFERROR(F31/G31,"")</f>
        <v>0</v>
      </c>
      <c r="L31" s="26" t="s">
        <v>21</v>
      </c>
      <c r="M31" s="26" t="s">
        <v>123</v>
      </c>
      <c r="N31" s="26" t="s">
        <v>91</v>
      </c>
      <c r="O31" s="165">
        <v>63</v>
      </c>
      <c r="P31" s="165">
        <v>0</v>
      </c>
      <c r="Q31" s="53">
        <f t="shared" si="1"/>
        <v>63</v>
      </c>
      <c r="R31" s="119"/>
      <c r="S31" s="65">
        <f t="shared" ref="S31:S50" si="6">IFERROR(O31/Q31,"")</f>
        <v>1</v>
      </c>
      <c r="T31" s="65">
        <f t="shared" ref="T31:T50" si="7">IFERROR(P31/Q31,"")</f>
        <v>0</v>
      </c>
      <c r="V31" s="26" t="s">
        <v>21</v>
      </c>
      <c r="W31" s="26" t="s">
        <v>123</v>
      </c>
      <c r="X31" s="26" t="s">
        <v>91</v>
      </c>
      <c r="Y31" s="165">
        <v>61</v>
      </c>
      <c r="Z31" s="165">
        <v>0</v>
      </c>
      <c r="AA31" s="53">
        <f t="shared" si="2"/>
        <v>61</v>
      </c>
      <c r="AB31" s="119"/>
      <c r="AC31" s="65">
        <f t="shared" ref="AC31:AC50" si="8">IFERROR(Y31/AA31,"")</f>
        <v>1</v>
      </c>
      <c r="AD31" s="65">
        <f t="shared" ref="AD31:AD50" si="9">IFERROR(Z31/AA31,"")</f>
        <v>0</v>
      </c>
      <c r="AF31" s="26" t="s">
        <v>21</v>
      </c>
      <c r="AG31" s="26" t="s">
        <v>123</v>
      </c>
      <c r="AH31" s="26" t="s">
        <v>91</v>
      </c>
      <c r="AI31" s="165">
        <v>60</v>
      </c>
      <c r="AJ31" s="165">
        <v>0</v>
      </c>
      <c r="AK31" s="53">
        <f t="shared" si="3"/>
        <v>60</v>
      </c>
      <c r="AL31" s="119"/>
      <c r="AM31" s="65">
        <f t="shared" ref="AM31:AM50" si="10">IFERROR(AI31/AK31,"")</f>
        <v>1</v>
      </c>
      <c r="AN31" s="65">
        <f t="shared" ref="AN31:AN50" si="11">IFERROR(AJ31/AK31,"")</f>
        <v>0</v>
      </c>
      <c r="AP31" s="26" t="s">
        <v>21</v>
      </c>
      <c r="AQ31" s="26" t="s">
        <v>123</v>
      </c>
      <c r="AR31" s="26" t="s">
        <v>91</v>
      </c>
      <c r="AS31" s="52">
        <v>55</v>
      </c>
      <c r="AT31" s="52">
        <v>0</v>
      </c>
      <c r="AU31" s="53">
        <f t="shared" ref="AU31:AU50" si="12">SUM(AS31:AT31)</f>
        <v>55</v>
      </c>
      <c r="AV31" s="119"/>
      <c r="AW31" s="65">
        <f t="shared" ref="AW31:AW50" si="13">IFERROR(AS31/AU31,"")</f>
        <v>1</v>
      </c>
      <c r="AX31" s="65">
        <f t="shared" ref="AX31:AX50" si="14">IFERROR(AT31/AU31,"")</f>
        <v>0</v>
      </c>
      <c r="AY31" s="119"/>
      <c r="AZ31" s="26" t="s">
        <v>21</v>
      </c>
      <c r="BA31" s="26" t="s">
        <v>123</v>
      </c>
      <c r="BB31" s="33">
        <v>55</v>
      </c>
      <c r="BC31" s="33">
        <v>0</v>
      </c>
      <c r="BD31" s="53">
        <f t="shared" ref="BD31:BD50" si="15">SUM(BB31:BC31)</f>
        <v>55</v>
      </c>
      <c r="BE31" s="51"/>
      <c r="BF31" s="26" t="s">
        <v>21</v>
      </c>
      <c r="BG31" s="52">
        <f t="shared" ref="BG31:BG50" si="16">AU31</f>
        <v>55</v>
      </c>
      <c r="BH31" s="52">
        <f t="shared" ref="BH31:BH50" si="17">BD31</f>
        <v>55</v>
      </c>
      <c r="BI31" s="58">
        <f t="shared" ref="BI31:BI50" si="18">IFERROR(BG31/BH31-1,"")</f>
        <v>0</v>
      </c>
      <c r="BJ31" s="51"/>
      <c r="BK31" s="26" t="s">
        <v>21</v>
      </c>
      <c r="BL31" s="58">
        <f t="shared" ref="BL31:BL41" si="19">IFERROR(AS31/BB31-1,"")</f>
        <v>0</v>
      </c>
      <c r="BM31" s="58"/>
    </row>
    <row r="32" spans="2:65">
      <c r="B32" s="26" t="s">
        <v>16</v>
      </c>
      <c r="C32" s="26" t="s">
        <v>121</v>
      </c>
      <c r="D32" s="26" t="s">
        <v>91</v>
      </c>
      <c r="E32">
        <v>30</v>
      </c>
      <c r="F32"/>
      <c r="G32" s="53">
        <f t="shared" si="0"/>
        <v>30</v>
      </c>
      <c r="H32" s="120"/>
      <c r="I32" s="65">
        <f t="shared" si="4"/>
        <v>1</v>
      </c>
      <c r="J32" s="65">
        <f t="shared" si="5"/>
        <v>0</v>
      </c>
      <c r="L32" s="26" t="s">
        <v>16</v>
      </c>
      <c r="M32" s="26" t="s">
        <v>121</v>
      </c>
      <c r="N32" s="26" t="s">
        <v>91</v>
      </c>
      <c r="O32" s="165">
        <v>24</v>
      </c>
      <c r="P32" s="165"/>
      <c r="Q32" s="53">
        <f t="shared" si="1"/>
        <v>24</v>
      </c>
      <c r="R32" s="119"/>
      <c r="S32" s="65">
        <f t="shared" si="6"/>
        <v>1</v>
      </c>
      <c r="T32" s="65">
        <f t="shared" si="7"/>
        <v>0</v>
      </c>
      <c r="V32" s="26" t="s">
        <v>16</v>
      </c>
      <c r="W32" s="26" t="s">
        <v>121</v>
      </c>
      <c r="X32" s="26" t="s">
        <v>91</v>
      </c>
      <c r="Y32" s="165">
        <v>24</v>
      </c>
      <c r="Z32" s="165">
        <v>0</v>
      </c>
      <c r="AA32" s="53">
        <f t="shared" si="2"/>
        <v>24</v>
      </c>
      <c r="AB32" s="119"/>
      <c r="AC32" s="65">
        <f t="shared" si="8"/>
        <v>1</v>
      </c>
      <c r="AD32" s="65">
        <f t="shared" si="9"/>
        <v>0</v>
      </c>
      <c r="AF32" s="26" t="s">
        <v>16</v>
      </c>
      <c r="AG32" s="26" t="s">
        <v>121</v>
      </c>
      <c r="AH32" s="26" t="s">
        <v>91</v>
      </c>
      <c r="AI32" s="165">
        <v>23.25</v>
      </c>
      <c r="AJ32" s="165">
        <v>0</v>
      </c>
      <c r="AK32" s="53">
        <f t="shared" si="3"/>
        <v>23.25</v>
      </c>
      <c r="AL32" s="119"/>
      <c r="AM32" s="65">
        <f t="shared" si="10"/>
        <v>1</v>
      </c>
      <c r="AN32" s="65">
        <f t="shared" si="11"/>
        <v>0</v>
      </c>
      <c r="AP32" s="26" t="s">
        <v>16</v>
      </c>
      <c r="AQ32" s="26" t="s">
        <v>121</v>
      </c>
      <c r="AR32" s="26" t="s">
        <v>91</v>
      </c>
      <c r="AS32" s="52">
        <v>20.55</v>
      </c>
      <c r="AT32" s="62">
        <v>3</v>
      </c>
      <c r="AU32" s="53">
        <f t="shared" si="12"/>
        <v>23.55</v>
      </c>
      <c r="AV32" s="119"/>
      <c r="AW32" s="65">
        <f t="shared" si="13"/>
        <v>0.87261146496815289</v>
      </c>
      <c r="AX32" s="65">
        <f t="shared" si="14"/>
        <v>0.12738853503184713</v>
      </c>
      <c r="AY32" s="119"/>
      <c r="AZ32" s="26" t="s">
        <v>16</v>
      </c>
      <c r="BA32" s="26" t="s">
        <v>121</v>
      </c>
      <c r="BB32" s="33">
        <v>21.4</v>
      </c>
      <c r="BC32" s="33">
        <v>3</v>
      </c>
      <c r="BD32" s="53">
        <f t="shared" si="15"/>
        <v>24.4</v>
      </c>
      <c r="BE32" s="51"/>
      <c r="BF32" s="26" t="s">
        <v>16</v>
      </c>
      <c r="BG32" s="52">
        <f t="shared" si="16"/>
        <v>23.55</v>
      </c>
      <c r="BH32" s="52">
        <f t="shared" si="17"/>
        <v>24.4</v>
      </c>
      <c r="BI32" s="58">
        <f t="shared" si="18"/>
        <v>-3.4836065573770392E-2</v>
      </c>
      <c r="BJ32" s="51"/>
      <c r="BK32" s="26" t="s">
        <v>16</v>
      </c>
      <c r="BL32" s="58">
        <f t="shared" si="19"/>
        <v>-3.971962616822422E-2</v>
      </c>
      <c r="BM32" s="58">
        <f>IFERROR(AT32/BC32-1,"")</f>
        <v>0</v>
      </c>
    </row>
    <row r="33" spans="2:65">
      <c r="B33" s="26" t="s">
        <v>12</v>
      </c>
      <c r="C33" s="26" t="s">
        <v>122</v>
      </c>
      <c r="D33" s="26" t="s">
        <v>91</v>
      </c>
      <c r="E33">
        <v>102</v>
      </c>
      <c r="F33">
        <v>0</v>
      </c>
      <c r="G33" s="53">
        <f t="shared" si="0"/>
        <v>102</v>
      </c>
      <c r="H33" s="120"/>
      <c r="I33" s="65">
        <f t="shared" si="4"/>
        <v>1</v>
      </c>
      <c r="J33" s="65">
        <f t="shared" si="5"/>
        <v>0</v>
      </c>
      <c r="L33" s="26" t="s">
        <v>12</v>
      </c>
      <c r="M33" s="26" t="s">
        <v>122</v>
      </c>
      <c r="N33" s="26" t="s">
        <v>91</v>
      </c>
      <c r="O33" s="165">
        <v>81</v>
      </c>
      <c r="P33" s="165">
        <v>0</v>
      </c>
      <c r="Q33" s="53">
        <f t="shared" si="1"/>
        <v>81</v>
      </c>
      <c r="R33" s="119"/>
      <c r="S33" s="65">
        <f t="shared" si="6"/>
        <v>1</v>
      </c>
      <c r="T33" s="65">
        <f t="shared" si="7"/>
        <v>0</v>
      </c>
      <c r="V33" s="26" t="s">
        <v>12</v>
      </c>
      <c r="W33" s="26" t="s">
        <v>122</v>
      </c>
      <c r="X33" s="26" t="s">
        <v>91</v>
      </c>
      <c r="Y33" s="165">
        <v>70</v>
      </c>
      <c r="Z33" s="165">
        <v>0</v>
      </c>
      <c r="AA33" s="53">
        <f t="shared" si="2"/>
        <v>70</v>
      </c>
      <c r="AB33" s="119"/>
      <c r="AC33" s="65">
        <f t="shared" si="8"/>
        <v>1</v>
      </c>
      <c r="AD33" s="65">
        <f t="shared" si="9"/>
        <v>0</v>
      </c>
      <c r="AF33" s="26" t="s">
        <v>12</v>
      </c>
      <c r="AG33" s="26" t="s">
        <v>122</v>
      </c>
      <c r="AH33" s="26" t="s">
        <v>91</v>
      </c>
      <c r="AI33" s="165">
        <v>66</v>
      </c>
      <c r="AJ33" s="165">
        <v>3</v>
      </c>
      <c r="AK33" s="53">
        <f t="shared" si="3"/>
        <v>69</v>
      </c>
      <c r="AL33" s="119"/>
      <c r="AM33" s="65">
        <f t="shared" si="10"/>
        <v>0.95652173913043481</v>
      </c>
      <c r="AN33" s="65">
        <f t="shared" si="11"/>
        <v>4.3478260869565216E-2</v>
      </c>
      <c r="AP33" s="26" t="s">
        <v>12</v>
      </c>
      <c r="AQ33" s="26" t="s">
        <v>122</v>
      </c>
      <c r="AR33" s="26" t="s">
        <v>91</v>
      </c>
      <c r="AS33" s="52">
        <v>62</v>
      </c>
      <c r="AT33" s="62">
        <v>2</v>
      </c>
      <c r="AU33" s="53">
        <f t="shared" si="12"/>
        <v>64</v>
      </c>
      <c r="AV33" s="119"/>
      <c r="AW33" s="65">
        <f t="shared" si="13"/>
        <v>0.96875</v>
      </c>
      <c r="AX33" s="65">
        <f t="shared" si="14"/>
        <v>3.125E-2</v>
      </c>
      <c r="AY33" s="119"/>
      <c r="AZ33" s="26" t="s">
        <v>12</v>
      </c>
      <c r="BA33" s="26" t="s">
        <v>122</v>
      </c>
      <c r="BB33" s="33">
        <v>61</v>
      </c>
      <c r="BC33" s="33">
        <v>2</v>
      </c>
      <c r="BD33" s="53">
        <f t="shared" si="15"/>
        <v>63</v>
      </c>
      <c r="BE33" s="51"/>
      <c r="BF33" s="26" t="s">
        <v>12</v>
      </c>
      <c r="BG33" s="52">
        <f t="shared" si="16"/>
        <v>64</v>
      </c>
      <c r="BH33" s="52">
        <f t="shared" si="17"/>
        <v>63</v>
      </c>
      <c r="BI33" s="58">
        <f t="shared" si="18"/>
        <v>1.5873015873015817E-2</v>
      </c>
      <c r="BJ33" s="51"/>
      <c r="BK33" s="26" t="s">
        <v>12</v>
      </c>
      <c r="BL33" s="58">
        <f t="shared" si="19"/>
        <v>1.6393442622950838E-2</v>
      </c>
      <c r="BM33" s="58">
        <f>IFERROR(AT33/BC33-1,"")</f>
        <v>0</v>
      </c>
    </row>
    <row r="34" spans="2:65">
      <c r="B34" s="26" t="s">
        <v>19</v>
      </c>
      <c r="C34" s="26" t="s">
        <v>121</v>
      </c>
      <c r="D34" s="26" t="s">
        <v>91</v>
      </c>
      <c r="E34">
        <v>19</v>
      </c>
      <c r="F34"/>
      <c r="G34" s="53">
        <f t="shared" si="0"/>
        <v>19</v>
      </c>
      <c r="H34" s="119"/>
      <c r="I34" s="65">
        <f t="shared" si="4"/>
        <v>1</v>
      </c>
      <c r="J34" s="65">
        <f t="shared" si="5"/>
        <v>0</v>
      </c>
      <c r="L34" s="26" t="s">
        <v>19</v>
      </c>
      <c r="M34" s="26" t="s">
        <v>121</v>
      </c>
      <c r="N34" s="26" t="s">
        <v>91</v>
      </c>
      <c r="O34" s="165">
        <v>18</v>
      </c>
      <c r="P34" s="165"/>
      <c r="Q34" s="53">
        <f t="shared" si="1"/>
        <v>18</v>
      </c>
      <c r="R34" s="119"/>
      <c r="S34" s="65">
        <f t="shared" si="6"/>
        <v>1</v>
      </c>
      <c r="T34" s="65">
        <f t="shared" si="7"/>
        <v>0</v>
      </c>
      <c r="V34" s="26" t="s">
        <v>19</v>
      </c>
      <c r="W34" s="26" t="s">
        <v>121</v>
      </c>
      <c r="X34" s="26" t="s">
        <v>91</v>
      </c>
      <c r="Y34" s="165">
        <v>18</v>
      </c>
      <c r="Z34" s="165"/>
      <c r="AA34" s="53">
        <f t="shared" si="2"/>
        <v>18</v>
      </c>
      <c r="AB34" s="119"/>
      <c r="AC34" s="65">
        <f t="shared" si="8"/>
        <v>1</v>
      </c>
      <c r="AD34" s="65">
        <f t="shared" si="9"/>
        <v>0</v>
      </c>
      <c r="AF34" s="26" t="s">
        <v>19</v>
      </c>
      <c r="AG34" s="26" t="s">
        <v>121</v>
      </c>
      <c r="AH34" s="26" t="s">
        <v>91</v>
      </c>
      <c r="AI34" s="165">
        <v>16</v>
      </c>
      <c r="AJ34" s="165"/>
      <c r="AK34" s="53">
        <f t="shared" si="3"/>
        <v>16</v>
      </c>
      <c r="AL34" s="119"/>
      <c r="AM34" s="65">
        <f t="shared" si="10"/>
        <v>1</v>
      </c>
      <c r="AN34" s="65">
        <f t="shared" si="11"/>
        <v>0</v>
      </c>
      <c r="AP34" s="26" t="s">
        <v>19</v>
      </c>
      <c r="AQ34" s="26" t="s">
        <v>121</v>
      </c>
      <c r="AR34" s="26" t="s">
        <v>91</v>
      </c>
      <c r="AS34" s="52">
        <v>15</v>
      </c>
      <c r="AT34" s="52">
        <v>0</v>
      </c>
      <c r="AU34" s="53">
        <f t="shared" si="12"/>
        <v>15</v>
      </c>
      <c r="AV34" s="119"/>
      <c r="AW34" s="65">
        <f t="shared" si="13"/>
        <v>1</v>
      </c>
      <c r="AX34" s="65">
        <f t="shared" si="14"/>
        <v>0</v>
      </c>
      <c r="AY34" s="119"/>
      <c r="AZ34" s="26" t="s">
        <v>19</v>
      </c>
      <c r="BA34" s="26" t="s">
        <v>121</v>
      </c>
      <c r="BB34" s="33">
        <v>15</v>
      </c>
      <c r="BC34" s="33">
        <v>0</v>
      </c>
      <c r="BD34" s="53">
        <f t="shared" si="15"/>
        <v>15</v>
      </c>
      <c r="BE34" s="51"/>
      <c r="BF34" s="26" t="s">
        <v>19</v>
      </c>
      <c r="BG34" s="52">
        <f t="shared" si="16"/>
        <v>15</v>
      </c>
      <c r="BH34" s="52">
        <f t="shared" si="17"/>
        <v>15</v>
      </c>
      <c r="BI34" s="58">
        <f t="shared" si="18"/>
        <v>0</v>
      </c>
      <c r="BJ34" s="51"/>
      <c r="BK34" s="26" t="s">
        <v>19</v>
      </c>
      <c r="BL34" s="58">
        <f t="shared" si="19"/>
        <v>0</v>
      </c>
      <c r="BM34" s="58"/>
    </row>
    <row r="35" spans="2:65">
      <c r="B35" s="26" t="s">
        <v>20</v>
      </c>
      <c r="C35" s="26" t="s">
        <v>122</v>
      </c>
      <c r="D35" s="26" t="s">
        <v>91</v>
      </c>
      <c r="E35">
        <v>73</v>
      </c>
      <c r="F35">
        <v>7</v>
      </c>
      <c r="G35" s="53">
        <f t="shared" si="0"/>
        <v>80</v>
      </c>
      <c r="H35" s="120"/>
      <c r="I35" s="65">
        <f t="shared" si="4"/>
        <v>0.91249999999999998</v>
      </c>
      <c r="J35" s="65">
        <f t="shared" si="5"/>
        <v>8.7499999999999994E-2</v>
      </c>
      <c r="L35" s="26" t="s">
        <v>20</v>
      </c>
      <c r="M35" s="26" t="s">
        <v>122</v>
      </c>
      <c r="N35" s="26" t="s">
        <v>91</v>
      </c>
      <c r="O35" s="165">
        <v>65</v>
      </c>
      <c r="P35" s="165">
        <v>7</v>
      </c>
      <c r="Q35" s="53">
        <f t="shared" si="1"/>
        <v>72</v>
      </c>
      <c r="R35" s="119"/>
      <c r="S35" s="65">
        <f t="shared" si="6"/>
        <v>0.90277777777777779</v>
      </c>
      <c r="T35" s="65">
        <f t="shared" si="7"/>
        <v>9.7222222222222224E-2</v>
      </c>
      <c r="V35" s="26" t="s">
        <v>20</v>
      </c>
      <c r="W35" s="26" t="s">
        <v>122</v>
      </c>
      <c r="X35" s="26" t="s">
        <v>91</v>
      </c>
      <c r="Y35" s="165">
        <v>65</v>
      </c>
      <c r="Z35" s="165">
        <v>8</v>
      </c>
      <c r="AA35" s="53">
        <f t="shared" si="2"/>
        <v>73</v>
      </c>
      <c r="AB35" s="119"/>
      <c r="AC35" s="65">
        <f t="shared" si="8"/>
        <v>0.8904109589041096</v>
      </c>
      <c r="AD35" s="65">
        <f t="shared" si="9"/>
        <v>0.1095890410958904</v>
      </c>
      <c r="AF35" s="26" t="s">
        <v>20</v>
      </c>
      <c r="AG35" s="26" t="s">
        <v>122</v>
      </c>
      <c r="AH35" s="26" t="s">
        <v>91</v>
      </c>
      <c r="AI35" s="165">
        <v>65</v>
      </c>
      <c r="AJ35" s="165">
        <v>8</v>
      </c>
      <c r="AK35" s="53">
        <f t="shared" si="3"/>
        <v>73</v>
      </c>
      <c r="AL35" s="119"/>
      <c r="AM35" s="65">
        <f t="shared" si="10"/>
        <v>0.8904109589041096</v>
      </c>
      <c r="AN35" s="65">
        <f t="shared" si="11"/>
        <v>0.1095890410958904</v>
      </c>
      <c r="AP35" s="26" t="s">
        <v>20</v>
      </c>
      <c r="AQ35" s="26" t="s">
        <v>122</v>
      </c>
      <c r="AR35" s="26" t="s">
        <v>91</v>
      </c>
      <c r="AS35" s="52">
        <v>63</v>
      </c>
      <c r="AT35" s="62">
        <v>8</v>
      </c>
      <c r="AU35" s="53">
        <f t="shared" si="12"/>
        <v>71</v>
      </c>
      <c r="AV35" s="119"/>
      <c r="AW35" s="65">
        <f t="shared" si="13"/>
        <v>0.88732394366197187</v>
      </c>
      <c r="AX35" s="65">
        <f t="shared" si="14"/>
        <v>0.11267605633802817</v>
      </c>
      <c r="AY35" s="119"/>
      <c r="AZ35" s="26" t="s">
        <v>20</v>
      </c>
      <c r="BA35" s="26" t="s">
        <v>122</v>
      </c>
      <c r="BB35" s="33">
        <v>58</v>
      </c>
      <c r="BC35" s="33">
        <v>8</v>
      </c>
      <c r="BD35" s="53">
        <f t="shared" si="15"/>
        <v>66</v>
      </c>
      <c r="BE35" s="51"/>
      <c r="BF35" s="26" t="s">
        <v>20</v>
      </c>
      <c r="BG35" s="52">
        <f t="shared" si="16"/>
        <v>71</v>
      </c>
      <c r="BH35" s="52">
        <f t="shared" si="17"/>
        <v>66</v>
      </c>
      <c r="BI35" s="58">
        <f t="shared" si="18"/>
        <v>7.575757575757569E-2</v>
      </c>
      <c r="BJ35" s="51"/>
      <c r="BK35" s="26" t="s">
        <v>20</v>
      </c>
      <c r="BL35" s="58">
        <f t="shared" si="19"/>
        <v>8.6206896551724199E-2</v>
      </c>
      <c r="BM35" s="58">
        <f>IFERROR(AT35/BC35-1,"")</f>
        <v>0</v>
      </c>
    </row>
    <row r="36" spans="2:65">
      <c r="B36" s="26" t="s">
        <v>8</v>
      </c>
      <c r="C36" s="26" t="s">
        <v>119</v>
      </c>
      <c r="D36" s="26" t="s">
        <v>91</v>
      </c>
      <c r="E36">
        <v>13</v>
      </c>
      <c r="F36">
        <v>4</v>
      </c>
      <c r="G36" s="53">
        <f t="shared" si="0"/>
        <v>17</v>
      </c>
      <c r="H36" s="119"/>
      <c r="I36" s="65">
        <f t="shared" si="4"/>
        <v>0.76470588235294112</v>
      </c>
      <c r="J36" s="65">
        <f t="shared" si="5"/>
        <v>0.23529411764705882</v>
      </c>
      <c r="L36" s="26" t="s">
        <v>8</v>
      </c>
      <c r="M36" s="26" t="s">
        <v>119</v>
      </c>
      <c r="N36" s="26" t="s">
        <v>91</v>
      </c>
      <c r="O36" s="165">
        <v>13</v>
      </c>
      <c r="P36" s="165">
        <v>3</v>
      </c>
      <c r="Q36" s="53">
        <f t="shared" si="1"/>
        <v>16</v>
      </c>
      <c r="R36" s="119"/>
      <c r="S36" s="65">
        <f t="shared" si="6"/>
        <v>0.8125</v>
      </c>
      <c r="T36" s="65">
        <f t="shared" si="7"/>
        <v>0.1875</v>
      </c>
      <c r="V36" s="26" t="s">
        <v>8</v>
      </c>
      <c r="W36" s="26" t="s">
        <v>119</v>
      </c>
      <c r="X36" s="26" t="s">
        <v>91</v>
      </c>
      <c r="Y36" s="165">
        <v>13</v>
      </c>
      <c r="Z36" s="165">
        <v>4</v>
      </c>
      <c r="AA36" s="53">
        <f t="shared" si="2"/>
        <v>17</v>
      </c>
      <c r="AB36" s="119"/>
      <c r="AC36" s="65">
        <f t="shared" si="8"/>
        <v>0.76470588235294112</v>
      </c>
      <c r="AD36" s="65">
        <f t="shared" si="9"/>
        <v>0.23529411764705882</v>
      </c>
      <c r="AF36" s="26" t="s">
        <v>8</v>
      </c>
      <c r="AG36" s="26" t="s">
        <v>119</v>
      </c>
      <c r="AH36" s="26" t="s">
        <v>91</v>
      </c>
      <c r="AI36" s="165">
        <v>11</v>
      </c>
      <c r="AJ36" s="165">
        <v>5</v>
      </c>
      <c r="AK36" s="53">
        <f t="shared" si="3"/>
        <v>16</v>
      </c>
      <c r="AL36" s="119"/>
      <c r="AM36" s="65">
        <f t="shared" si="10"/>
        <v>0.6875</v>
      </c>
      <c r="AN36" s="65">
        <f t="shared" si="11"/>
        <v>0.3125</v>
      </c>
      <c r="AP36" s="26" t="s">
        <v>8</v>
      </c>
      <c r="AQ36" s="26" t="s">
        <v>119</v>
      </c>
      <c r="AR36" s="26" t="s">
        <v>91</v>
      </c>
      <c r="AS36" s="47">
        <v>10</v>
      </c>
      <c r="AT36" s="47">
        <v>4</v>
      </c>
      <c r="AU36" s="53">
        <f t="shared" si="12"/>
        <v>14</v>
      </c>
      <c r="AV36" s="119"/>
      <c r="AW36" s="65">
        <f t="shared" si="13"/>
        <v>0.7142857142857143</v>
      </c>
      <c r="AX36" s="65">
        <f t="shared" si="14"/>
        <v>0.2857142857142857</v>
      </c>
      <c r="AY36" s="119"/>
      <c r="AZ36" s="26" t="s">
        <v>8</v>
      </c>
      <c r="BA36" s="26" t="s">
        <v>119</v>
      </c>
      <c r="BB36" s="33">
        <v>10</v>
      </c>
      <c r="BC36" s="33">
        <v>4</v>
      </c>
      <c r="BD36" s="53">
        <f t="shared" si="15"/>
        <v>14</v>
      </c>
      <c r="BE36" s="51"/>
      <c r="BF36" s="26" t="s">
        <v>8</v>
      </c>
      <c r="BG36" s="52">
        <f t="shared" si="16"/>
        <v>14</v>
      </c>
      <c r="BH36" s="52">
        <f t="shared" si="17"/>
        <v>14</v>
      </c>
      <c r="BI36" s="58">
        <f t="shared" si="18"/>
        <v>0</v>
      </c>
      <c r="BJ36" s="51"/>
      <c r="BK36" s="26" t="s">
        <v>8</v>
      </c>
      <c r="BL36" s="58">
        <f t="shared" si="19"/>
        <v>0</v>
      </c>
      <c r="BM36" s="58">
        <f>IFERROR(AT36/BC36-1,"")</f>
        <v>0</v>
      </c>
    </row>
    <row r="37" spans="2:65">
      <c r="B37" s="26" t="s">
        <v>15</v>
      </c>
      <c r="C37" s="26" t="s">
        <v>122</v>
      </c>
      <c r="D37" s="26" t="s">
        <v>91</v>
      </c>
      <c r="E37">
        <v>9</v>
      </c>
      <c r="F37">
        <v>90</v>
      </c>
      <c r="G37" s="53">
        <f t="shared" si="0"/>
        <v>99</v>
      </c>
      <c r="H37" s="120"/>
      <c r="I37" s="65">
        <f t="shared" si="4"/>
        <v>9.0909090909090912E-2</v>
      </c>
      <c r="J37" s="65">
        <f t="shared" si="5"/>
        <v>0.90909090909090906</v>
      </c>
      <c r="L37" s="26" t="s">
        <v>15</v>
      </c>
      <c r="M37" s="26" t="s">
        <v>122</v>
      </c>
      <c r="N37" s="26" t="s">
        <v>91</v>
      </c>
      <c r="O37" s="165">
        <v>9</v>
      </c>
      <c r="P37" s="165">
        <v>90</v>
      </c>
      <c r="Q37" s="53">
        <f t="shared" si="1"/>
        <v>99</v>
      </c>
      <c r="R37" s="119"/>
      <c r="S37" s="65">
        <f t="shared" si="6"/>
        <v>9.0909090909090912E-2</v>
      </c>
      <c r="T37" s="65">
        <f t="shared" si="7"/>
        <v>0.90909090909090906</v>
      </c>
      <c r="V37" s="26" t="s">
        <v>15</v>
      </c>
      <c r="W37" s="26" t="s">
        <v>122</v>
      </c>
      <c r="X37" s="26" t="s">
        <v>91</v>
      </c>
      <c r="Y37" s="165">
        <v>9</v>
      </c>
      <c r="Z37" s="165">
        <v>90</v>
      </c>
      <c r="AA37" s="53">
        <f t="shared" si="2"/>
        <v>99</v>
      </c>
      <c r="AB37" s="119"/>
      <c r="AC37" s="65">
        <f t="shared" si="8"/>
        <v>9.0909090909090912E-2</v>
      </c>
      <c r="AD37" s="65">
        <f t="shared" si="9"/>
        <v>0.90909090909090906</v>
      </c>
      <c r="AF37" s="26" t="s">
        <v>15</v>
      </c>
      <c r="AG37" s="26" t="s">
        <v>122</v>
      </c>
      <c r="AH37" s="26" t="s">
        <v>91</v>
      </c>
      <c r="AI37" s="165">
        <v>10</v>
      </c>
      <c r="AJ37" s="165">
        <v>60</v>
      </c>
      <c r="AK37" s="53">
        <f t="shared" si="3"/>
        <v>70</v>
      </c>
      <c r="AL37" s="119"/>
      <c r="AM37" s="65">
        <f t="shared" si="10"/>
        <v>0.14285714285714285</v>
      </c>
      <c r="AN37" s="65">
        <f t="shared" si="11"/>
        <v>0.8571428571428571</v>
      </c>
      <c r="AP37" s="26" t="s">
        <v>15</v>
      </c>
      <c r="AQ37" s="26" t="s">
        <v>122</v>
      </c>
      <c r="AR37" s="26" t="s">
        <v>91</v>
      </c>
      <c r="AS37" s="52">
        <v>90</v>
      </c>
      <c r="AT37" s="52">
        <v>50</v>
      </c>
      <c r="AU37" s="53">
        <f t="shared" si="12"/>
        <v>140</v>
      </c>
      <c r="AV37" s="119"/>
      <c r="AW37" s="65">
        <f t="shared" si="13"/>
        <v>0.6428571428571429</v>
      </c>
      <c r="AX37" s="65">
        <f t="shared" si="14"/>
        <v>0.35714285714285715</v>
      </c>
      <c r="AY37" s="119"/>
      <c r="AZ37" s="26" t="s">
        <v>15</v>
      </c>
      <c r="BA37" s="26" t="s">
        <v>122</v>
      </c>
      <c r="BB37" s="33">
        <v>40</v>
      </c>
      <c r="BC37" s="33">
        <v>2</v>
      </c>
      <c r="BD37" s="53">
        <f t="shared" si="15"/>
        <v>42</v>
      </c>
      <c r="BE37" s="51"/>
      <c r="BF37" s="26" t="s">
        <v>15</v>
      </c>
      <c r="BG37" s="52">
        <f t="shared" si="16"/>
        <v>140</v>
      </c>
      <c r="BH37" s="52">
        <f t="shared" si="17"/>
        <v>42</v>
      </c>
      <c r="BI37" s="58">
        <f t="shared" si="18"/>
        <v>2.3333333333333335</v>
      </c>
      <c r="BJ37" s="51"/>
      <c r="BK37" s="26" t="s">
        <v>15</v>
      </c>
      <c r="BL37" s="58">
        <f t="shared" si="19"/>
        <v>1.25</v>
      </c>
      <c r="BM37" s="58">
        <f>IFERROR(AT37/BC37-1,"")</f>
        <v>24</v>
      </c>
    </row>
    <row r="38" spans="2:65">
      <c r="B38" s="26" t="s">
        <v>6</v>
      </c>
      <c r="C38" s="26" t="s">
        <v>121</v>
      </c>
      <c r="D38" s="26" t="s">
        <v>91</v>
      </c>
      <c r="E38">
        <v>86</v>
      </c>
      <c r="F38">
        <v>0</v>
      </c>
      <c r="G38" s="53">
        <f t="shared" si="0"/>
        <v>86</v>
      </c>
      <c r="H38" s="120"/>
      <c r="I38" s="65">
        <f t="shared" si="4"/>
        <v>1</v>
      </c>
      <c r="J38" s="65">
        <f t="shared" si="5"/>
        <v>0</v>
      </c>
      <c r="L38" s="26" t="s">
        <v>6</v>
      </c>
      <c r="M38" s="26" t="s">
        <v>121</v>
      </c>
      <c r="N38" s="26" t="s">
        <v>91</v>
      </c>
      <c r="O38" s="165">
        <v>83</v>
      </c>
      <c r="P38" s="165">
        <v>0</v>
      </c>
      <c r="Q38" s="53">
        <f t="shared" si="1"/>
        <v>83</v>
      </c>
      <c r="R38" s="119"/>
      <c r="S38" s="65">
        <f t="shared" si="6"/>
        <v>1</v>
      </c>
      <c r="T38" s="65">
        <f t="shared" si="7"/>
        <v>0</v>
      </c>
      <c r="V38" s="26" t="s">
        <v>6</v>
      </c>
      <c r="W38" s="26" t="s">
        <v>121</v>
      </c>
      <c r="X38" s="26" t="s">
        <v>91</v>
      </c>
      <c r="Y38" s="165">
        <v>67</v>
      </c>
      <c r="Z38" s="165">
        <v>0</v>
      </c>
      <c r="AA38" s="53">
        <f t="shared" si="2"/>
        <v>67</v>
      </c>
      <c r="AB38" s="119"/>
      <c r="AC38" s="65">
        <f t="shared" si="8"/>
        <v>1</v>
      </c>
      <c r="AD38" s="65">
        <f t="shared" si="9"/>
        <v>0</v>
      </c>
      <c r="AF38" s="26" t="s">
        <v>6</v>
      </c>
      <c r="AG38" s="26" t="s">
        <v>121</v>
      </c>
      <c r="AH38" s="26" t="s">
        <v>91</v>
      </c>
      <c r="AI38" s="165">
        <v>66</v>
      </c>
      <c r="AJ38" s="165">
        <v>0</v>
      </c>
      <c r="AK38" s="53">
        <f t="shared" si="3"/>
        <v>66</v>
      </c>
      <c r="AL38" s="119"/>
      <c r="AM38" s="65">
        <f t="shared" si="10"/>
        <v>1</v>
      </c>
      <c r="AN38" s="65">
        <f t="shared" si="11"/>
        <v>0</v>
      </c>
      <c r="AP38" s="26" t="s">
        <v>6</v>
      </c>
      <c r="AQ38" s="26" t="s">
        <v>121</v>
      </c>
      <c r="AR38" s="26" t="s">
        <v>91</v>
      </c>
      <c r="AS38" s="52">
        <v>66</v>
      </c>
      <c r="AT38" s="52">
        <v>0</v>
      </c>
      <c r="AU38" s="53">
        <f t="shared" si="12"/>
        <v>66</v>
      </c>
      <c r="AV38" s="119"/>
      <c r="AW38" s="65">
        <f t="shared" si="13"/>
        <v>1</v>
      </c>
      <c r="AX38" s="65">
        <f t="shared" si="14"/>
        <v>0</v>
      </c>
      <c r="AY38" s="119"/>
      <c r="AZ38" s="26" t="s">
        <v>6</v>
      </c>
      <c r="BA38" s="26" t="s">
        <v>121</v>
      </c>
      <c r="BB38" s="33">
        <v>65</v>
      </c>
      <c r="BC38" s="33">
        <v>0</v>
      </c>
      <c r="BD38" s="53">
        <f t="shared" si="15"/>
        <v>65</v>
      </c>
      <c r="BE38" s="51"/>
      <c r="BF38" s="26" t="s">
        <v>6</v>
      </c>
      <c r="BG38" s="52">
        <f t="shared" si="16"/>
        <v>66</v>
      </c>
      <c r="BH38" s="52">
        <f t="shared" si="17"/>
        <v>65</v>
      </c>
      <c r="BI38" s="58">
        <f t="shared" si="18"/>
        <v>1.538461538461533E-2</v>
      </c>
      <c r="BJ38" s="51"/>
      <c r="BK38" s="26" t="s">
        <v>6</v>
      </c>
      <c r="BL38" s="58">
        <f t="shared" si="19"/>
        <v>1.538461538461533E-2</v>
      </c>
      <c r="BM38" s="58"/>
    </row>
    <row r="39" spans="2:65">
      <c r="B39" s="26" t="s">
        <v>11</v>
      </c>
      <c r="C39" s="26" t="s">
        <v>122</v>
      </c>
      <c r="D39" s="26" t="s">
        <v>91</v>
      </c>
      <c r="E39">
        <v>12.7</v>
      </c>
      <c r="F39">
        <v>3.5</v>
      </c>
      <c r="G39" s="53">
        <f t="shared" si="0"/>
        <v>16.2</v>
      </c>
      <c r="H39" s="119"/>
      <c r="I39" s="65">
        <f t="shared" si="4"/>
        <v>0.78395061728395066</v>
      </c>
      <c r="J39" s="65">
        <f t="shared" si="5"/>
        <v>0.2160493827160494</v>
      </c>
      <c r="L39" s="26" t="s">
        <v>11</v>
      </c>
      <c r="M39" s="26" t="s">
        <v>122</v>
      </c>
      <c r="N39" s="26" t="s">
        <v>91</v>
      </c>
      <c r="O39" s="165">
        <v>14.3</v>
      </c>
      <c r="P39" s="165">
        <v>2.8</v>
      </c>
      <c r="Q39" s="53">
        <f t="shared" si="1"/>
        <v>17.100000000000001</v>
      </c>
      <c r="R39" s="119"/>
      <c r="S39" s="65">
        <f t="shared" si="6"/>
        <v>0.83625730994152048</v>
      </c>
      <c r="T39" s="65">
        <f t="shared" si="7"/>
        <v>0.1637426900584795</v>
      </c>
      <c r="V39" s="26" t="s">
        <v>11</v>
      </c>
      <c r="W39" s="26" t="s">
        <v>122</v>
      </c>
      <c r="X39" s="26" t="s">
        <v>91</v>
      </c>
      <c r="Y39" s="165">
        <v>16</v>
      </c>
      <c r="Z39" s="165">
        <v>2.5</v>
      </c>
      <c r="AA39" s="53">
        <f t="shared" si="2"/>
        <v>18.5</v>
      </c>
      <c r="AB39" s="119"/>
      <c r="AC39" s="65">
        <f t="shared" si="8"/>
        <v>0.86486486486486491</v>
      </c>
      <c r="AD39" s="65">
        <f t="shared" si="9"/>
        <v>0.13513513513513514</v>
      </c>
      <c r="AF39" s="26" t="s">
        <v>11</v>
      </c>
      <c r="AG39" s="26" t="s">
        <v>122</v>
      </c>
      <c r="AH39" s="26" t="s">
        <v>91</v>
      </c>
      <c r="AI39" s="165">
        <v>14</v>
      </c>
      <c r="AJ39" s="165"/>
      <c r="AK39" s="53">
        <f t="shared" si="3"/>
        <v>14</v>
      </c>
      <c r="AL39" s="119"/>
      <c r="AM39" s="65">
        <f t="shared" si="10"/>
        <v>1</v>
      </c>
      <c r="AN39" s="65">
        <f t="shared" si="11"/>
        <v>0</v>
      </c>
      <c r="AP39" s="26" t="s">
        <v>11</v>
      </c>
      <c r="AQ39" s="26" t="s">
        <v>122</v>
      </c>
      <c r="AR39" s="26" t="s">
        <v>91</v>
      </c>
      <c r="AS39" s="52">
        <v>14</v>
      </c>
      <c r="AT39" s="92">
        <v>2.35</v>
      </c>
      <c r="AU39" s="53">
        <f t="shared" si="12"/>
        <v>16.350000000000001</v>
      </c>
      <c r="AV39" s="119"/>
      <c r="AW39" s="65">
        <f t="shared" si="13"/>
        <v>0.85626911314984699</v>
      </c>
      <c r="AX39" s="65">
        <f t="shared" si="14"/>
        <v>0.14373088685015289</v>
      </c>
      <c r="AY39" s="119"/>
      <c r="AZ39" s="26" t="s">
        <v>11</v>
      </c>
      <c r="BA39" s="26" t="s">
        <v>122</v>
      </c>
      <c r="BB39" s="33">
        <v>12</v>
      </c>
      <c r="BC39" s="33">
        <v>2.35</v>
      </c>
      <c r="BD39" s="53">
        <f t="shared" si="15"/>
        <v>14.35</v>
      </c>
      <c r="BE39" s="51"/>
      <c r="BF39" s="75" t="s">
        <v>11</v>
      </c>
      <c r="BG39" s="76">
        <f t="shared" si="16"/>
        <v>16.350000000000001</v>
      </c>
      <c r="BH39" s="76">
        <f t="shared" si="17"/>
        <v>14.35</v>
      </c>
      <c r="BI39" s="77">
        <f t="shared" si="18"/>
        <v>0.13937282229965176</v>
      </c>
      <c r="BJ39" s="51"/>
      <c r="BK39" s="75" t="s">
        <v>11</v>
      </c>
      <c r="BL39" s="58">
        <f t="shared" si="19"/>
        <v>0.16666666666666674</v>
      </c>
      <c r="BM39" s="58">
        <f>IFERROR(AT39/BC39-1,"")</f>
        <v>0</v>
      </c>
    </row>
    <row r="40" spans="2:65" hidden="1">
      <c r="B40" s="26" t="s">
        <v>26</v>
      </c>
      <c r="C40" s="26" t="s">
        <v>121</v>
      </c>
      <c r="D40" s="26" t="s">
        <v>91</v>
      </c>
      <c r="E40">
        <v>246</v>
      </c>
      <c r="F40">
        <v>1</v>
      </c>
      <c r="G40" s="53">
        <f t="shared" si="0"/>
        <v>247</v>
      </c>
      <c r="H40" s="119"/>
      <c r="I40" s="65">
        <f t="shared" si="4"/>
        <v>0.99595141700404854</v>
      </c>
      <c r="J40" s="65">
        <f t="shared" si="5"/>
        <v>4.048582995951417E-3</v>
      </c>
      <c r="L40" s="26" t="s">
        <v>26</v>
      </c>
      <c r="M40" s="26" t="s">
        <v>121</v>
      </c>
      <c r="N40" s="26" t="s">
        <v>91</v>
      </c>
      <c r="O40" s="165">
        <v>242</v>
      </c>
      <c r="P40" s="165"/>
      <c r="Q40" s="53">
        <f t="shared" si="1"/>
        <v>242</v>
      </c>
      <c r="R40" s="119"/>
      <c r="S40" s="65">
        <f t="shared" si="6"/>
        <v>1</v>
      </c>
      <c r="T40" s="65">
        <f t="shared" si="7"/>
        <v>0</v>
      </c>
      <c r="V40" s="26" t="s">
        <v>26</v>
      </c>
      <c r="W40" s="26" t="s">
        <v>121</v>
      </c>
      <c r="X40" s="26" t="s">
        <v>91</v>
      </c>
      <c r="Y40" s="165">
        <v>140</v>
      </c>
      <c r="Z40" s="165"/>
      <c r="AA40" s="53">
        <f t="shared" si="2"/>
        <v>140</v>
      </c>
      <c r="AB40" s="119"/>
      <c r="AC40" s="65">
        <f t="shared" si="8"/>
        <v>1</v>
      </c>
      <c r="AD40" s="65">
        <f t="shared" si="9"/>
        <v>0</v>
      </c>
      <c r="AF40" s="26" t="s">
        <v>26</v>
      </c>
      <c r="AG40" s="26" t="s">
        <v>121</v>
      </c>
      <c r="AH40" s="26" t="s">
        <v>91</v>
      </c>
      <c r="AI40" s="165">
        <v>166</v>
      </c>
      <c r="AJ40" s="165"/>
      <c r="AK40" s="53">
        <f t="shared" si="3"/>
        <v>166</v>
      </c>
      <c r="AL40" s="119"/>
      <c r="AM40" s="65">
        <f t="shared" si="10"/>
        <v>1</v>
      </c>
      <c r="AN40" s="65">
        <f t="shared" si="11"/>
        <v>0</v>
      </c>
      <c r="AP40" s="283" t="s">
        <v>26</v>
      </c>
      <c r="AQ40" s="26" t="s">
        <v>121</v>
      </c>
      <c r="AR40" s="283" t="s">
        <v>91</v>
      </c>
      <c r="AS40" s="47" t="s">
        <v>79</v>
      </c>
      <c r="AT40" s="47" t="s">
        <v>79</v>
      </c>
      <c r="AU40" s="53">
        <f t="shared" si="12"/>
        <v>0</v>
      </c>
      <c r="AV40" s="119"/>
      <c r="AW40" s="65" t="str">
        <f t="shared" si="13"/>
        <v/>
      </c>
      <c r="AX40" s="65" t="str">
        <f t="shared" si="14"/>
        <v/>
      </c>
      <c r="AY40" s="119"/>
      <c r="AZ40" s="283" t="s">
        <v>26</v>
      </c>
      <c r="BA40" s="26" t="s">
        <v>121</v>
      </c>
      <c r="BB40" s="33" t="s">
        <v>79</v>
      </c>
      <c r="BC40" s="33" t="s">
        <v>79</v>
      </c>
      <c r="BD40" s="53">
        <f t="shared" si="15"/>
        <v>0</v>
      </c>
      <c r="BE40" s="51"/>
      <c r="BF40" s="283" t="s">
        <v>26</v>
      </c>
      <c r="BG40" s="52">
        <f t="shared" si="16"/>
        <v>0</v>
      </c>
      <c r="BH40" s="52">
        <f t="shared" si="17"/>
        <v>0</v>
      </c>
      <c r="BI40" s="58" t="str">
        <f t="shared" si="18"/>
        <v/>
      </c>
      <c r="BJ40" s="51"/>
      <c r="BK40" s="283" t="s">
        <v>26</v>
      </c>
      <c r="BL40" s="58" t="str">
        <f t="shared" si="19"/>
        <v/>
      </c>
      <c r="BM40" s="58" t="str">
        <f>IFERROR(AT40/BC40-1,"")</f>
        <v/>
      </c>
    </row>
    <row r="41" spans="2:65">
      <c r="B41" s="153" t="s">
        <v>125</v>
      </c>
      <c r="C41" s="26" t="s">
        <v>119</v>
      </c>
      <c r="D41" s="26" t="s">
        <v>91</v>
      </c>
      <c r="E41">
        <v>178</v>
      </c>
      <c r="F41">
        <v>3</v>
      </c>
      <c r="G41" s="53">
        <f t="shared" si="0"/>
        <v>181</v>
      </c>
      <c r="H41" s="120"/>
      <c r="I41" s="65">
        <f t="shared" si="4"/>
        <v>0.98342541436464093</v>
      </c>
      <c r="J41" s="65">
        <f t="shared" si="5"/>
        <v>1.6574585635359115E-2</v>
      </c>
      <c r="L41" s="153" t="s">
        <v>125</v>
      </c>
      <c r="M41" s="26" t="s">
        <v>119</v>
      </c>
      <c r="N41" s="26" t="s">
        <v>91</v>
      </c>
      <c r="O41" s="165">
        <v>190</v>
      </c>
      <c r="P41" s="165">
        <v>3</v>
      </c>
      <c r="Q41" s="53">
        <f t="shared" si="1"/>
        <v>193</v>
      </c>
      <c r="R41" s="119"/>
      <c r="S41" s="65">
        <f t="shared" si="6"/>
        <v>0.98445595854922274</v>
      </c>
      <c r="T41" s="65">
        <f t="shared" si="7"/>
        <v>1.5544041450777202E-2</v>
      </c>
      <c r="V41" s="153" t="s">
        <v>125</v>
      </c>
      <c r="W41" s="26" t="s">
        <v>119</v>
      </c>
      <c r="X41" s="26" t="s">
        <v>91</v>
      </c>
      <c r="Y41" s="165">
        <v>148</v>
      </c>
      <c r="Z41" s="165">
        <v>4</v>
      </c>
      <c r="AA41" s="53">
        <f t="shared" si="2"/>
        <v>152</v>
      </c>
      <c r="AB41" s="119"/>
      <c r="AC41" s="65">
        <f t="shared" si="8"/>
        <v>0.97368421052631582</v>
      </c>
      <c r="AD41" s="65">
        <f t="shared" si="9"/>
        <v>2.6315789473684209E-2</v>
      </c>
      <c r="AF41" s="153" t="s">
        <v>125</v>
      </c>
      <c r="AG41" s="26" t="s">
        <v>119</v>
      </c>
      <c r="AH41" s="26" t="s">
        <v>91</v>
      </c>
      <c r="AI41" s="165">
        <v>80</v>
      </c>
      <c r="AJ41" s="165">
        <v>3</v>
      </c>
      <c r="AK41" s="53">
        <f t="shared" si="3"/>
        <v>83</v>
      </c>
      <c r="AL41" s="119"/>
      <c r="AM41" s="65">
        <f t="shared" si="10"/>
        <v>0.96385542168674698</v>
      </c>
      <c r="AN41" s="65">
        <f t="shared" si="11"/>
        <v>3.614457831325301E-2</v>
      </c>
      <c r="AP41" s="153" t="s">
        <v>125</v>
      </c>
      <c r="AQ41" s="26" t="s">
        <v>119</v>
      </c>
      <c r="AR41" s="26" t="s">
        <v>91</v>
      </c>
      <c r="AS41" s="52">
        <v>80</v>
      </c>
      <c r="AT41" s="188">
        <v>2</v>
      </c>
      <c r="AU41" s="53">
        <f t="shared" si="12"/>
        <v>82</v>
      </c>
      <c r="AV41" s="119"/>
      <c r="AW41" s="65">
        <f t="shared" si="13"/>
        <v>0.97560975609756095</v>
      </c>
      <c r="AX41" s="65">
        <f t="shared" si="14"/>
        <v>2.4390243902439025E-2</v>
      </c>
      <c r="AY41" s="119"/>
      <c r="AZ41" s="153" t="s">
        <v>125</v>
      </c>
      <c r="BA41" s="26" t="s">
        <v>119</v>
      </c>
      <c r="BB41" s="33">
        <v>100</v>
      </c>
      <c r="BC41" s="33">
        <v>2</v>
      </c>
      <c r="BD41" s="53">
        <f t="shared" si="15"/>
        <v>102</v>
      </c>
      <c r="BE41" s="51"/>
      <c r="BF41" s="26" t="s">
        <v>22</v>
      </c>
      <c r="BG41" s="52">
        <f t="shared" si="16"/>
        <v>82</v>
      </c>
      <c r="BH41" s="52">
        <f t="shared" si="17"/>
        <v>102</v>
      </c>
      <c r="BI41" s="58">
        <f t="shared" si="18"/>
        <v>-0.19607843137254899</v>
      </c>
      <c r="BJ41" s="51"/>
      <c r="BK41" s="26" t="s">
        <v>22</v>
      </c>
      <c r="BL41" s="58">
        <f t="shared" si="19"/>
        <v>-0.19999999999999996</v>
      </c>
      <c r="BM41" s="58">
        <f>IFERROR(AT41/BC41-1,"")</f>
        <v>0</v>
      </c>
    </row>
    <row r="42" spans="2:65" hidden="1">
      <c r="B42" s="283" t="s">
        <v>169</v>
      </c>
      <c r="C42" s="26" t="s">
        <v>121</v>
      </c>
      <c r="D42" s="26" t="s">
        <v>91</v>
      </c>
      <c r="E42" s="9"/>
      <c r="F42" s="9"/>
      <c r="G42" s="53">
        <f t="shared" si="0"/>
        <v>0</v>
      </c>
      <c r="H42" s="119"/>
      <c r="I42" s="65" t="str">
        <f t="shared" si="4"/>
        <v/>
      </c>
      <c r="J42" s="65" t="str">
        <f t="shared" si="5"/>
        <v/>
      </c>
      <c r="L42" s="283" t="s">
        <v>169</v>
      </c>
      <c r="M42" s="26" t="s">
        <v>121</v>
      </c>
      <c r="N42" s="26" t="s">
        <v>91</v>
      </c>
      <c r="O42" s="165"/>
      <c r="P42" s="165"/>
      <c r="Q42" s="53">
        <f t="shared" si="1"/>
        <v>0</v>
      </c>
      <c r="R42" s="119"/>
      <c r="S42" s="65" t="str">
        <f t="shared" si="6"/>
        <v/>
      </c>
      <c r="T42" s="65" t="str">
        <f t="shared" si="7"/>
        <v/>
      </c>
      <c r="V42" s="283" t="s">
        <v>169</v>
      </c>
      <c r="W42" s="26" t="s">
        <v>121</v>
      </c>
      <c r="X42" s="26" t="s">
        <v>91</v>
      </c>
      <c r="Y42" s="165">
        <v>3</v>
      </c>
      <c r="Z42" s="165"/>
      <c r="AA42" s="53">
        <f t="shared" si="2"/>
        <v>3</v>
      </c>
      <c r="AB42" s="119"/>
      <c r="AC42" s="65">
        <f t="shared" si="8"/>
        <v>1</v>
      </c>
      <c r="AD42" s="65">
        <f t="shared" si="9"/>
        <v>0</v>
      </c>
      <c r="AF42" s="283" t="s">
        <v>169</v>
      </c>
      <c r="AG42" s="26" t="s">
        <v>121</v>
      </c>
      <c r="AH42" s="26" t="s">
        <v>91</v>
      </c>
      <c r="AI42" s="165">
        <v>3</v>
      </c>
      <c r="AJ42" s="165"/>
      <c r="AK42" s="53">
        <f t="shared" si="3"/>
        <v>3</v>
      </c>
      <c r="AL42" s="119"/>
      <c r="AM42" s="65">
        <f t="shared" si="10"/>
        <v>1</v>
      </c>
      <c r="AN42" s="65">
        <f t="shared" si="11"/>
        <v>0</v>
      </c>
      <c r="AP42" s="283" t="s">
        <v>35</v>
      </c>
      <c r="AQ42" s="26" t="s">
        <v>121</v>
      </c>
      <c r="AR42" s="283" t="s">
        <v>91</v>
      </c>
      <c r="AS42" s="52">
        <v>2</v>
      </c>
      <c r="AT42" s="52">
        <v>0</v>
      </c>
      <c r="AU42" s="53">
        <f t="shared" si="12"/>
        <v>2</v>
      </c>
      <c r="AV42" s="119"/>
      <c r="AW42" s="65">
        <f t="shared" si="13"/>
        <v>1</v>
      </c>
      <c r="AX42" s="65">
        <f t="shared" si="14"/>
        <v>0</v>
      </c>
      <c r="AY42" s="119"/>
      <c r="AZ42" s="283" t="s">
        <v>35</v>
      </c>
      <c r="BA42" s="26" t="s">
        <v>121</v>
      </c>
      <c r="BB42" s="33" t="s">
        <v>79</v>
      </c>
      <c r="BC42" s="33" t="s">
        <v>79</v>
      </c>
      <c r="BD42" s="53">
        <f t="shared" si="15"/>
        <v>0</v>
      </c>
      <c r="BE42" s="50"/>
      <c r="BF42" s="283" t="s">
        <v>35</v>
      </c>
      <c r="BG42" s="52">
        <f t="shared" si="16"/>
        <v>2</v>
      </c>
      <c r="BH42" s="52">
        <f t="shared" si="17"/>
        <v>0</v>
      </c>
      <c r="BI42" s="58" t="str">
        <f t="shared" si="18"/>
        <v/>
      </c>
      <c r="BJ42" s="50"/>
      <c r="BK42" s="283" t="s">
        <v>35</v>
      </c>
      <c r="BL42" s="58"/>
      <c r="BM42" s="58"/>
    </row>
    <row r="43" spans="2:65">
      <c r="B43" s="26" t="s">
        <v>2</v>
      </c>
      <c r="C43" s="26" t="s">
        <v>121</v>
      </c>
      <c r="D43" s="26" t="s">
        <v>91</v>
      </c>
      <c r="E43">
        <v>40</v>
      </c>
      <c r="F43">
        <v>0</v>
      </c>
      <c r="G43" s="53">
        <f t="shared" si="0"/>
        <v>40</v>
      </c>
      <c r="H43" s="120"/>
      <c r="I43" s="65">
        <f t="shared" si="4"/>
        <v>1</v>
      </c>
      <c r="J43" s="65">
        <f t="shared" si="5"/>
        <v>0</v>
      </c>
      <c r="L43" s="26" t="s">
        <v>2</v>
      </c>
      <c r="M43" s="26" t="s">
        <v>121</v>
      </c>
      <c r="N43" s="26" t="s">
        <v>91</v>
      </c>
      <c r="O43" s="165">
        <v>40</v>
      </c>
      <c r="P43" s="165">
        <v>0</v>
      </c>
      <c r="Q43" s="53">
        <f t="shared" si="1"/>
        <v>40</v>
      </c>
      <c r="R43" s="119"/>
      <c r="S43" s="65">
        <f t="shared" si="6"/>
        <v>1</v>
      </c>
      <c r="T43" s="65">
        <f t="shared" si="7"/>
        <v>0</v>
      </c>
      <c r="V43" s="26" t="s">
        <v>2</v>
      </c>
      <c r="W43" s="26" t="s">
        <v>121</v>
      </c>
      <c r="X43" s="26" t="s">
        <v>91</v>
      </c>
      <c r="Y43" s="165">
        <v>50</v>
      </c>
      <c r="Z43" s="165">
        <v>0</v>
      </c>
      <c r="AA43" s="53">
        <f t="shared" si="2"/>
        <v>50</v>
      </c>
      <c r="AB43" s="119"/>
      <c r="AC43" s="65">
        <f t="shared" si="8"/>
        <v>1</v>
      </c>
      <c r="AD43" s="65">
        <f t="shared" si="9"/>
        <v>0</v>
      </c>
      <c r="AF43" s="26" t="s">
        <v>2</v>
      </c>
      <c r="AG43" s="26" t="s">
        <v>121</v>
      </c>
      <c r="AH43" s="26" t="s">
        <v>91</v>
      </c>
      <c r="AI43" s="165">
        <v>50</v>
      </c>
      <c r="AJ43" s="165">
        <v>0</v>
      </c>
      <c r="AK43" s="53">
        <f t="shared" si="3"/>
        <v>50</v>
      </c>
      <c r="AL43" s="119"/>
      <c r="AM43" s="65">
        <f t="shared" si="10"/>
        <v>1</v>
      </c>
      <c r="AN43" s="65">
        <f t="shared" si="11"/>
        <v>0</v>
      </c>
      <c r="AP43" s="26" t="s">
        <v>2</v>
      </c>
      <c r="AQ43" s="26" t="s">
        <v>121</v>
      </c>
      <c r="AR43" s="26" t="s">
        <v>91</v>
      </c>
      <c r="AS43" s="52">
        <v>50</v>
      </c>
      <c r="AT43" s="63">
        <v>0</v>
      </c>
      <c r="AU43" s="53">
        <f t="shared" si="12"/>
        <v>50</v>
      </c>
      <c r="AV43" s="119"/>
      <c r="AW43" s="65">
        <f t="shared" si="13"/>
        <v>1</v>
      </c>
      <c r="AX43" s="65">
        <f t="shared" si="14"/>
        <v>0</v>
      </c>
      <c r="AY43" s="119"/>
      <c r="AZ43" s="26" t="s">
        <v>2</v>
      </c>
      <c r="BA43" s="26" t="s">
        <v>121</v>
      </c>
      <c r="BB43" s="33">
        <v>50</v>
      </c>
      <c r="BC43" s="33">
        <v>0</v>
      </c>
      <c r="BD43" s="53">
        <f t="shared" si="15"/>
        <v>50</v>
      </c>
      <c r="BE43" s="51"/>
      <c r="BF43" s="26" t="s">
        <v>2</v>
      </c>
      <c r="BG43" s="52">
        <f t="shared" si="16"/>
        <v>50</v>
      </c>
      <c r="BH43" s="52">
        <f t="shared" si="17"/>
        <v>50</v>
      </c>
      <c r="BI43" s="58">
        <f t="shared" si="18"/>
        <v>0</v>
      </c>
      <c r="BJ43" s="51"/>
      <c r="BK43" s="26" t="s">
        <v>2</v>
      </c>
      <c r="BL43" s="58">
        <f>IFERROR(AS43/BB43-1,"")</f>
        <v>0</v>
      </c>
      <c r="BM43" s="58"/>
    </row>
    <row r="44" spans="2:65">
      <c r="B44" s="283" t="s">
        <v>83</v>
      </c>
      <c r="C44" s="26" t="s">
        <v>122</v>
      </c>
      <c r="D44" s="26" t="s">
        <v>91</v>
      </c>
      <c r="E44">
        <v>6</v>
      </c>
      <c r="F44">
        <v>1</v>
      </c>
      <c r="G44" s="53">
        <f t="shared" si="0"/>
        <v>7</v>
      </c>
      <c r="H44" s="119"/>
      <c r="I44" s="65">
        <f t="shared" si="4"/>
        <v>0.8571428571428571</v>
      </c>
      <c r="J44" s="65">
        <f t="shared" si="5"/>
        <v>0.14285714285714285</v>
      </c>
      <c r="L44" s="283" t="s">
        <v>83</v>
      </c>
      <c r="M44" s="26" t="s">
        <v>122</v>
      </c>
      <c r="N44" s="26" t="s">
        <v>91</v>
      </c>
      <c r="O44" s="165">
        <v>4</v>
      </c>
      <c r="P44" s="165">
        <v>1</v>
      </c>
      <c r="Q44" s="53">
        <f t="shared" si="1"/>
        <v>5</v>
      </c>
      <c r="R44" s="119"/>
      <c r="S44" s="65">
        <f t="shared" si="6"/>
        <v>0.8</v>
      </c>
      <c r="T44" s="65">
        <f t="shared" si="7"/>
        <v>0.2</v>
      </c>
      <c r="V44" s="283" t="s">
        <v>83</v>
      </c>
      <c r="W44" s="26" t="s">
        <v>122</v>
      </c>
      <c r="X44" s="26" t="s">
        <v>91</v>
      </c>
      <c r="Y44" s="165">
        <v>4</v>
      </c>
      <c r="Z44" s="165">
        <v>2</v>
      </c>
      <c r="AA44" s="53">
        <f t="shared" si="2"/>
        <v>6</v>
      </c>
      <c r="AB44" s="119"/>
      <c r="AC44" s="65">
        <f t="shared" si="8"/>
        <v>0.66666666666666663</v>
      </c>
      <c r="AD44" s="65">
        <f t="shared" si="9"/>
        <v>0.33333333333333331</v>
      </c>
      <c r="AF44" s="283" t="s">
        <v>83</v>
      </c>
      <c r="AG44" s="26" t="s">
        <v>122</v>
      </c>
      <c r="AH44" s="26" t="s">
        <v>91</v>
      </c>
      <c r="AI44" s="165">
        <v>5</v>
      </c>
      <c r="AJ44" s="165">
        <v>2</v>
      </c>
      <c r="AK44" s="53">
        <f t="shared" si="3"/>
        <v>7</v>
      </c>
      <c r="AL44" s="119"/>
      <c r="AM44" s="65">
        <f t="shared" si="10"/>
        <v>0.7142857142857143</v>
      </c>
      <c r="AN44" s="65">
        <f t="shared" si="11"/>
        <v>0.2857142857142857</v>
      </c>
      <c r="AP44" s="283" t="s">
        <v>83</v>
      </c>
      <c r="AQ44" s="26" t="s">
        <v>122</v>
      </c>
      <c r="AR44" s="283" t="s">
        <v>91</v>
      </c>
      <c r="AS44" s="52">
        <v>7</v>
      </c>
      <c r="AT44" s="52">
        <v>0</v>
      </c>
      <c r="AU44" s="53">
        <f t="shared" si="12"/>
        <v>7</v>
      </c>
      <c r="AV44" s="119"/>
      <c r="AW44" s="65">
        <f t="shared" si="13"/>
        <v>1</v>
      </c>
      <c r="AX44" s="65">
        <f t="shared" si="14"/>
        <v>0</v>
      </c>
      <c r="AY44" s="119"/>
      <c r="AZ44" s="283" t="s">
        <v>83</v>
      </c>
      <c r="BA44" s="26" t="s">
        <v>122</v>
      </c>
      <c r="BB44" s="33">
        <v>7</v>
      </c>
      <c r="BC44" s="33">
        <v>0</v>
      </c>
      <c r="BD44" s="53">
        <f t="shared" si="15"/>
        <v>7</v>
      </c>
      <c r="BE44" s="51"/>
      <c r="BF44" s="283" t="s">
        <v>83</v>
      </c>
      <c r="BG44" s="52">
        <f t="shared" si="16"/>
        <v>7</v>
      </c>
      <c r="BH44" s="52">
        <f t="shared" si="17"/>
        <v>7</v>
      </c>
      <c r="BI44" s="58">
        <f t="shared" si="18"/>
        <v>0</v>
      </c>
      <c r="BJ44" s="51"/>
      <c r="BK44" s="283" t="s">
        <v>83</v>
      </c>
      <c r="BL44" s="58">
        <f>IFERROR(AS44/BB44-1,"")</f>
        <v>0</v>
      </c>
      <c r="BM44" s="58"/>
    </row>
    <row r="45" spans="2:65" hidden="1">
      <c r="B45" s="283" t="s">
        <v>17</v>
      </c>
      <c r="C45" s="26" t="s">
        <v>119</v>
      </c>
      <c r="D45" s="26" t="s">
        <v>91</v>
      </c>
      <c r="E45">
        <v>3</v>
      </c>
      <c r="F45"/>
      <c r="G45" s="53">
        <f t="shared" si="0"/>
        <v>3</v>
      </c>
      <c r="H45" s="119"/>
      <c r="I45" s="65">
        <f t="shared" si="4"/>
        <v>1</v>
      </c>
      <c r="J45" s="65">
        <f t="shared" si="5"/>
        <v>0</v>
      </c>
      <c r="L45" s="283" t="s">
        <v>17</v>
      </c>
      <c r="M45" s="26" t="s">
        <v>119</v>
      </c>
      <c r="N45" s="26" t="s">
        <v>91</v>
      </c>
      <c r="O45" s="165">
        <v>3</v>
      </c>
      <c r="P45" s="165"/>
      <c r="Q45" s="53">
        <f t="shared" si="1"/>
        <v>3</v>
      </c>
      <c r="R45" s="119"/>
      <c r="S45" s="65">
        <f t="shared" si="6"/>
        <v>1</v>
      </c>
      <c r="T45" s="65">
        <f t="shared" si="7"/>
        <v>0</v>
      </c>
      <c r="V45" s="283" t="s">
        <v>17</v>
      </c>
      <c r="W45" s="26" t="s">
        <v>119</v>
      </c>
      <c r="X45" s="26" t="s">
        <v>91</v>
      </c>
      <c r="Y45" s="165"/>
      <c r="Z45" s="165"/>
      <c r="AA45" s="53">
        <f t="shared" si="2"/>
        <v>0</v>
      </c>
      <c r="AB45" s="119"/>
      <c r="AC45" s="65" t="str">
        <f t="shared" si="8"/>
        <v/>
      </c>
      <c r="AD45" s="65" t="str">
        <f t="shared" si="9"/>
        <v/>
      </c>
      <c r="AF45" s="283" t="s">
        <v>17</v>
      </c>
      <c r="AG45" s="26" t="s">
        <v>119</v>
      </c>
      <c r="AH45" s="26" t="s">
        <v>91</v>
      </c>
      <c r="AI45" s="165">
        <v>0.8</v>
      </c>
      <c r="AJ45" s="165"/>
      <c r="AK45" s="53">
        <f t="shared" si="3"/>
        <v>0.8</v>
      </c>
      <c r="AL45" s="119"/>
      <c r="AM45" s="65">
        <f t="shared" si="10"/>
        <v>1</v>
      </c>
      <c r="AN45" s="65">
        <f t="shared" si="11"/>
        <v>0</v>
      </c>
      <c r="AP45" s="283" t="s">
        <v>17</v>
      </c>
      <c r="AQ45" s="26" t="s">
        <v>119</v>
      </c>
      <c r="AR45" s="283" t="s">
        <v>91</v>
      </c>
      <c r="AS45" s="52">
        <v>0.8</v>
      </c>
      <c r="AT45" s="52">
        <v>0</v>
      </c>
      <c r="AU45" s="53">
        <f t="shared" si="12"/>
        <v>0.8</v>
      </c>
      <c r="AV45" s="119"/>
      <c r="AW45" s="65">
        <f t="shared" si="13"/>
        <v>1</v>
      </c>
      <c r="AX45" s="65">
        <f t="shared" si="14"/>
        <v>0</v>
      </c>
      <c r="AY45" s="119"/>
      <c r="AZ45" s="283" t="s">
        <v>17</v>
      </c>
      <c r="BA45" s="26" t="s">
        <v>119</v>
      </c>
      <c r="BB45" s="33" t="s">
        <v>79</v>
      </c>
      <c r="BC45" s="33" t="s">
        <v>79</v>
      </c>
      <c r="BD45" s="53">
        <f t="shared" si="15"/>
        <v>0</v>
      </c>
      <c r="BE45" s="51"/>
      <c r="BF45" s="283" t="s">
        <v>17</v>
      </c>
      <c r="BG45" s="52">
        <f t="shared" si="16"/>
        <v>0.8</v>
      </c>
      <c r="BH45" s="52">
        <f t="shared" si="17"/>
        <v>0</v>
      </c>
      <c r="BI45" s="58" t="str">
        <f t="shared" si="18"/>
        <v/>
      </c>
      <c r="BJ45" s="51"/>
      <c r="BK45" s="283" t="s">
        <v>17</v>
      </c>
      <c r="BL45" s="58"/>
      <c r="BM45" s="58"/>
    </row>
    <row r="46" spans="2:65" hidden="1">
      <c r="B46" s="26" t="s">
        <v>66</v>
      </c>
      <c r="C46" s="26" t="s">
        <v>119</v>
      </c>
      <c r="D46" s="26" t="s">
        <v>91</v>
      </c>
      <c r="E46"/>
      <c r="F46"/>
      <c r="G46" s="53">
        <f t="shared" si="0"/>
        <v>0</v>
      </c>
      <c r="H46" s="119"/>
      <c r="I46" s="65" t="str">
        <f t="shared" si="4"/>
        <v/>
      </c>
      <c r="J46" s="65" t="str">
        <f t="shared" si="5"/>
        <v/>
      </c>
      <c r="L46" s="26" t="s">
        <v>66</v>
      </c>
      <c r="M46" s="26" t="s">
        <v>119</v>
      </c>
      <c r="N46" s="26" t="s">
        <v>91</v>
      </c>
      <c r="O46" s="165"/>
      <c r="P46" s="165"/>
      <c r="Q46" s="53">
        <f t="shared" si="1"/>
        <v>0</v>
      </c>
      <c r="R46" s="119"/>
      <c r="S46" s="65" t="str">
        <f t="shared" si="6"/>
        <v/>
      </c>
      <c r="T46" s="65" t="str">
        <f t="shared" si="7"/>
        <v/>
      </c>
      <c r="V46" s="26" t="s">
        <v>66</v>
      </c>
      <c r="W46" s="26" t="s">
        <v>119</v>
      </c>
      <c r="X46" s="26" t="s">
        <v>91</v>
      </c>
      <c r="Y46" s="165"/>
      <c r="Z46" s="165"/>
      <c r="AA46" s="53">
        <f t="shared" si="2"/>
        <v>0</v>
      </c>
      <c r="AB46" s="119"/>
      <c r="AC46" s="65" t="str">
        <f t="shared" si="8"/>
        <v/>
      </c>
      <c r="AD46" s="65" t="str">
        <f t="shared" si="9"/>
        <v/>
      </c>
      <c r="AF46" s="26" t="s">
        <v>66</v>
      </c>
      <c r="AG46" s="26" t="s">
        <v>119</v>
      </c>
      <c r="AH46" s="26" t="s">
        <v>91</v>
      </c>
      <c r="AI46" s="165"/>
      <c r="AJ46" s="165"/>
      <c r="AK46" s="53">
        <f t="shared" si="3"/>
        <v>0</v>
      </c>
      <c r="AL46" s="119"/>
      <c r="AM46" s="65" t="str">
        <f t="shared" si="10"/>
        <v/>
      </c>
      <c r="AN46" s="65" t="str">
        <f t="shared" si="11"/>
        <v/>
      </c>
      <c r="AP46" s="283" t="s">
        <v>66</v>
      </c>
      <c r="AQ46" s="26" t="s">
        <v>119</v>
      </c>
      <c r="AR46" s="283" t="s">
        <v>91</v>
      </c>
      <c r="AS46" s="47" t="s">
        <v>79</v>
      </c>
      <c r="AT46" s="47" t="s">
        <v>79</v>
      </c>
      <c r="AU46" s="53">
        <f t="shared" si="12"/>
        <v>0</v>
      </c>
      <c r="AV46" s="119"/>
      <c r="AW46" s="65" t="str">
        <f t="shared" si="13"/>
        <v/>
      </c>
      <c r="AX46" s="65" t="str">
        <f t="shared" si="14"/>
        <v/>
      </c>
      <c r="AY46" s="119"/>
      <c r="AZ46" s="283" t="s">
        <v>66</v>
      </c>
      <c r="BA46" s="26" t="s">
        <v>119</v>
      </c>
      <c r="BB46" s="33" t="s">
        <v>79</v>
      </c>
      <c r="BC46" s="33" t="s">
        <v>79</v>
      </c>
      <c r="BD46" s="53">
        <f t="shared" si="15"/>
        <v>0</v>
      </c>
      <c r="BE46" s="51"/>
      <c r="BF46" s="283" t="s">
        <v>66</v>
      </c>
      <c r="BG46" s="52">
        <f t="shared" si="16"/>
        <v>0</v>
      </c>
      <c r="BH46" s="52">
        <f t="shared" si="17"/>
        <v>0</v>
      </c>
      <c r="BI46" s="58" t="str">
        <f t="shared" si="18"/>
        <v/>
      </c>
      <c r="BJ46" s="51"/>
      <c r="BK46" s="283" t="s">
        <v>66</v>
      </c>
      <c r="BL46" s="58" t="str">
        <f t="shared" ref="BL46:BM49" si="20">IFERROR(AS46/BB46-1,"")</f>
        <v/>
      </c>
      <c r="BM46" s="58" t="str">
        <f t="shared" si="20"/>
        <v/>
      </c>
    </row>
    <row r="47" spans="2:65">
      <c r="B47" s="26" t="s">
        <v>31</v>
      </c>
      <c r="C47" s="26" t="s">
        <v>122</v>
      </c>
      <c r="D47" s="26" t="s">
        <v>91</v>
      </c>
      <c r="E47">
        <v>18</v>
      </c>
      <c r="F47">
        <v>18</v>
      </c>
      <c r="G47" s="53">
        <f t="shared" si="0"/>
        <v>36</v>
      </c>
      <c r="H47" s="120"/>
      <c r="I47" s="65">
        <f t="shared" si="4"/>
        <v>0.5</v>
      </c>
      <c r="J47" s="65">
        <f t="shared" si="5"/>
        <v>0.5</v>
      </c>
      <c r="L47" s="26" t="s">
        <v>31</v>
      </c>
      <c r="M47" s="26" t="s">
        <v>122</v>
      </c>
      <c r="N47" s="26" t="s">
        <v>91</v>
      </c>
      <c r="O47" s="165">
        <v>18</v>
      </c>
      <c r="P47" s="165">
        <v>12</v>
      </c>
      <c r="Q47" s="53">
        <f t="shared" si="1"/>
        <v>30</v>
      </c>
      <c r="R47" s="119"/>
      <c r="S47" s="65">
        <f t="shared" si="6"/>
        <v>0.6</v>
      </c>
      <c r="T47" s="65">
        <f t="shared" si="7"/>
        <v>0.4</v>
      </c>
      <c r="V47" s="26" t="s">
        <v>31</v>
      </c>
      <c r="W47" s="26" t="s">
        <v>122</v>
      </c>
      <c r="X47" s="26" t="s">
        <v>91</v>
      </c>
      <c r="Y47" s="165">
        <v>18</v>
      </c>
      <c r="Z47" s="165">
        <v>12</v>
      </c>
      <c r="AA47" s="53">
        <f t="shared" si="2"/>
        <v>30</v>
      </c>
      <c r="AB47" s="119"/>
      <c r="AC47" s="65">
        <f t="shared" si="8"/>
        <v>0.6</v>
      </c>
      <c r="AD47" s="65">
        <f t="shared" si="9"/>
        <v>0.4</v>
      </c>
      <c r="AF47" s="26" t="s">
        <v>31</v>
      </c>
      <c r="AG47" s="26" t="s">
        <v>122</v>
      </c>
      <c r="AH47" s="26" t="s">
        <v>91</v>
      </c>
      <c r="AI47" s="165">
        <v>18</v>
      </c>
      <c r="AJ47" s="165">
        <v>10</v>
      </c>
      <c r="AK47" s="53">
        <f t="shared" si="3"/>
        <v>28</v>
      </c>
      <c r="AL47" s="119"/>
      <c r="AM47" s="65">
        <f t="shared" si="10"/>
        <v>0.6428571428571429</v>
      </c>
      <c r="AN47" s="65">
        <f t="shared" si="11"/>
        <v>0.35714285714285715</v>
      </c>
      <c r="AP47" s="26" t="s">
        <v>31</v>
      </c>
      <c r="AQ47" s="26" t="s">
        <v>122</v>
      </c>
      <c r="AR47" s="26" t="s">
        <v>91</v>
      </c>
      <c r="AS47" s="52">
        <v>18</v>
      </c>
      <c r="AT47" s="52">
        <v>7</v>
      </c>
      <c r="AU47" s="53">
        <f t="shared" si="12"/>
        <v>25</v>
      </c>
      <c r="AV47" s="119"/>
      <c r="AW47" s="65">
        <f t="shared" si="13"/>
        <v>0.72</v>
      </c>
      <c r="AX47" s="65">
        <f t="shared" si="14"/>
        <v>0.28000000000000003</v>
      </c>
      <c r="AY47" s="119"/>
      <c r="AZ47" s="26" t="s">
        <v>31</v>
      </c>
      <c r="BA47" s="26" t="s">
        <v>122</v>
      </c>
      <c r="BB47" s="33">
        <v>19</v>
      </c>
      <c r="BC47" s="33">
        <v>8</v>
      </c>
      <c r="BD47" s="53">
        <f t="shared" si="15"/>
        <v>27</v>
      </c>
      <c r="BE47" s="51"/>
      <c r="BF47" s="26" t="s">
        <v>31</v>
      </c>
      <c r="BG47" s="52">
        <f t="shared" si="16"/>
        <v>25</v>
      </c>
      <c r="BH47" s="52">
        <f t="shared" si="17"/>
        <v>27</v>
      </c>
      <c r="BI47" s="58">
        <f t="shared" si="18"/>
        <v>-7.407407407407407E-2</v>
      </c>
      <c r="BJ47" s="51"/>
      <c r="BK47" s="26" t="s">
        <v>31</v>
      </c>
      <c r="BL47" s="58">
        <f t="shared" si="20"/>
        <v>-5.2631578947368474E-2</v>
      </c>
      <c r="BM47" s="58">
        <f t="shared" si="20"/>
        <v>-0.125</v>
      </c>
    </row>
    <row r="48" spans="2:65">
      <c r="B48" s="26" t="s">
        <v>4</v>
      </c>
      <c r="C48" s="26" t="s">
        <v>119</v>
      </c>
      <c r="D48" s="26" t="s">
        <v>91</v>
      </c>
      <c r="E48">
        <v>14</v>
      </c>
      <c r="F48">
        <v>7</v>
      </c>
      <c r="G48" s="53">
        <f t="shared" si="0"/>
        <v>21</v>
      </c>
      <c r="H48" s="120"/>
      <c r="I48" s="65">
        <f t="shared" si="4"/>
        <v>0.66666666666666663</v>
      </c>
      <c r="J48" s="65">
        <f t="shared" si="5"/>
        <v>0.33333333333333331</v>
      </c>
      <c r="L48" s="26" t="s">
        <v>4</v>
      </c>
      <c r="M48" s="26" t="s">
        <v>119</v>
      </c>
      <c r="N48" s="26" t="s">
        <v>91</v>
      </c>
      <c r="O48" s="165">
        <v>15</v>
      </c>
      <c r="P48" s="165">
        <v>7</v>
      </c>
      <c r="Q48" s="53">
        <f t="shared" si="1"/>
        <v>22</v>
      </c>
      <c r="R48" s="119"/>
      <c r="S48" s="65">
        <f t="shared" si="6"/>
        <v>0.68181818181818177</v>
      </c>
      <c r="T48" s="65">
        <f t="shared" si="7"/>
        <v>0.31818181818181818</v>
      </c>
      <c r="V48" s="26" t="s">
        <v>4</v>
      </c>
      <c r="W48" s="26" t="s">
        <v>119</v>
      </c>
      <c r="X48" s="26" t="s">
        <v>91</v>
      </c>
      <c r="Y48" s="165">
        <v>18</v>
      </c>
      <c r="Z48" s="165">
        <v>4</v>
      </c>
      <c r="AA48" s="53">
        <f t="shared" si="2"/>
        <v>22</v>
      </c>
      <c r="AB48" s="119"/>
      <c r="AC48" s="65">
        <f t="shared" si="8"/>
        <v>0.81818181818181823</v>
      </c>
      <c r="AD48" s="65">
        <f t="shared" si="9"/>
        <v>0.18181818181818182</v>
      </c>
      <c r="AF48" s="26" t="s">
        <v>4</v>
      </c>
      <c r="AG48" s="26" t="s">
        <v>119</v>
      </c>
      <c r="AH48" s="26" t="s">
        <v>91</v>
      </c>
      <c r="AI48" s="165">
        <v>19</v>
      </c>
      <c r="AJ48" s="165">
        <v>3</v>
      </c>
      <c r="AK48" s="53">
        <f t="shared" si="3"/>
        <v>22</v>
      </c>
      <c r="AL48" s="119"/>
      <c r="AM48" s="65">
        <f t="shared" si="10"/>
        <v>0.86363636363636365</v>
      </c>
      <c r="AN48" s="65">
        <f t="shared" si="11"/>
        <v>0.13636363636363635</v>
      </c>
      <c r="AP48" s="26" t="s">
        <v>4</v>
      </c>
      <c r="AQ48" s="26" t="s">
        <v>119</v>
      </c>
      <c r="AR48" s="26" t="s">
        <v>91</v>
      </c>
      <c r="AS48" s="52">
        <v>19</v>
      </c>
      <c r="AT48" s="63">
        <v>3</v>
      </c>
      <c r="AU48" s="53">
        <f t="shared" si="12"/>
        <v>22</v>
      </c>
      <c r="AV48" s="119"/>
      <c r="AW48" s="65">
        <f t="shared" si="13"/>
        <v>0.86363636363636365</v>
      </c>
      <c r="AX48" s="65">
        <f t="shared" si="14"/>
        <v>0.13636363636363635</v>
      </c>
      <c r="AY48" s="119"/>
      <c r="AZ48" s="26" t="s">
        <v>4</v>
      </c>
      <c r="BA48" s="26" t="s">
        <v>119</v>
      </c>
      <c r="BB48" s="33">
        <v>12</v>
      </c>
      <c r="BC48" s="33">
        <v>6</v>
      </c>
      <c r="BD48" s="53">
        <f t="shared" si="15"/>
        <v>18</v>
      </c>
      <c r="BE48" s="51"/>
      <c r="BF48" s="75" t="s">
        <v>4</v>
      </c>
      <c r="BG48" s="76">
        <f t="shared" si="16"/>
        <v>22</v>
      </c>
      <c r="BH48" s="76">
        <f t="shared" si="17"/>
        <v>18</v>
      </c>
      <c r="BI48" s="77">
        <f t="shared" si="18"/>
        <v>0.22222222222222232</v>
      </c>
      <c r="BJ48" s="51"/>
      <c r="BK48" s="75" t="s">
        <v>4</v>
      </c>
      <c r="BL48" s="58">
        <f t="shared" si="20"/>
        <v>0.58333333333333326</v>
      </c>
      <c r="BM48" s="58">
        <f t="shared" si="20"/>
        <v>-0.5</v>
      </c>
    </row>
    <row r="49" spans="2:66">
      <c r="B49" s="26" t="s">
        <v>13</v>
      </c>
      <c r="C49" s="26" t="s">
        <v>123</v>
      </c>
      <c r="D49" s="26" t="s">
        <v>91</v>
      </c>
      <c r="E49">
        <v>97</v>
      </c>
      <c r="F49">
        <v>27</v>
      </c>
      <c r="G49" s="53">
        <f t="shared" si="0"/>
        <v>124</v>
      </c>
      <c r="H49" s="120"/>
      <c r="I49" s="65">
        <f t="shared" si="4"/>
        <v>0.782258064516129</v>
      </c>
      <c r="J49" s="65">
        <f t="shared" si="5"/>
        <v>0.21774193548387097</v>
      </c>
      <c r="L49" s="26" t="s">
        <v>13</v>
      </c>
      <c r="M49" s="26" t="s">
        <v>123</v>
      </c>
      <c r="N49" s="26" t="s">
        <v>91</v>
      </c>
      <c r="O49" s="165">
        <v>95</v>
      </c>
      <c r="P49" s="165">
        <v>27</v>
      </c>
      <c r="Q49" s="53">
        <f t="shared" si="1"/>
        <v>122</v>
      </c>
      <c r="R49" s="119"/>
      <c r="S49" s="65">
        <f t="shared" si="6"/>
        <v>0.77868852459016391</v>
      </c>
      <c r="T49" s="65">
        <f t="shared" si="7"/>
        <v>0.22131147540983606</v>
      </c>
      <c r="V49" s="26" t="s">
        <v>13</v>
      </c>
      <c r="W49" s="26" t="s">
        <v>123</v>
      </c>
      <c r="X49" s="26" t="s">
        <v>91</v>
      </c>
      <c r="Y49" s="165">
        <v>82.7</v>
      </c>
      <c r="Z49" s="165">
        <v>23</v>
      </c>
      <c r="AA49" s="53">
        <f t="shared" si="2"/>
        <v>105.7</v>
      </c>
      <c r="AB49" s="119"/>
      <c r="AC49" s="65">
        <f t="shared" si="8"/>
        <v>0.78240302743613999</v>
      </c>
      <c r="AD49" s="65">
        <f t="shared" si="9"/>
        <v>0.21759697256385999</v>
      </c>
      <c r="AF49" s="26" t="s">
        <v>13</v>
      </c>
      <c r="AG49" s="26" t="s">
        <v>123</v>
      </c>
      <c r="AH49" s="26" t="s">
        <v>91</v>
      </c>
      <c r="AI49" s="165">
        <v>87.5</v>
      </c>
      <c r="AJ49" s="165">
        <v>23</v>
      </c>
      <c r="AK49" s="53">
        <f t="shared" si="3"/>
        <v>110.5</v>
      </c>
      <c r="AL49" s="119"/>
      <c r="AM49" s="65">
        <f t="shared" si="10"/>
        <v>0.79185520361990946</v>
      </c>
      <c r="AN49" s="65">
        <f t="shared" si="11"/>
        <v>0.20814479638009051</v>
      </c>
      <c r="AP49" s="26" t="s">
        <v>13</v>
      </c>
      <c r="AQ49" s="26" t="s">
        <v>123</v>
      </c>
      <c r="AR49" s="26" t="s">
        <v>91</v>
      </c>
      <c r="AS49" s="52">
        <v>76</v>
      </c>
      <c r="AT49" s="92">
        <v>15</v>
      </c>
      <c r="AU49" s="53">
        <f t="shared" si="12"/>
        <v>91</v>
      </c>
      <c r="AV49" s="119"/>
      <c r="AW49" s="65">
        <f t="shared" si="13"/>
        <v>0.8351648351648352</v>
      </c>
      <c r="AX49" s="65">
        <f t="shared" si="14"/>
        <v>0.16483516483516483</v>
      </c>
      <c r="AY49" s="119"/>
      <c r="AZ49" s="26" t="s">
        <v>13</v>
      </c>
      <c r="BA49" s="26" t="s">
        <v>123</v>
      </c>
      <c r="BB49" s="33">
        <v>67</v>
      </c>
      <c r="BC49" s="33">
        <v>15</v>
      </c>
      <c r="BD49" s="53">
        <f t="shared" si="15"/>
        <v>82</v>
      </c>
      <c r="BE49" s="51"/>
      <c r="BF49" s="26" t="s">
        <v>13</v>
      </c>
      <c r="BG49" s="52">
        <f t="shared" si="16"/>
        <v>91</v>
      </c>
      <c r="BH49" s="52">
        <f t="shared" si="17"/>
        <v>82</v>
      </c>
      <c r="BI49" s="58">
        <f t="shared" si="18"/>
        <v>0.10975609756097571</v>
      </c>
      <c r="BJ49" s="51"/>
      <c r="BK49" s="26" t="s">
        <v>13</v>
      </c>
      <c r="BL49" s="58">
        <f t="shared" si="20"/>
        <v>0.13432835820895517</v>
      </c>
      <c r="BM49" s="58">
        <f t="shared" si="20"/>
        <v>0</v>
      </c>
    </row>
    <row r="50" spans="2:66">
      <c r="B50" s="26" t="s">
        <v>34</v>
      </c>
      <c r="C50" s="26" t="s">
        <v>123</v>
      </c>
      <c r="D50" s="26" t="s">
        <v>91</v>
      </c>
      <c r="E50">
        <v>20</v>
      </c>
      <c r="F50">
        <v>0</v>
      </c>
      <c r="G50" s="53">
        <f t="shared" si="0"/>
        <v>20</v>
      </c>
      <c r="H50" s="119"/>
      <c r="I50" s="65">
        <f t="shared" si="4"/>
        <v>1</v>
      </c>
      <c r="J50" s="65">
        <f t="shared" si="5"/>
        <v>0</v>
      </c>
      <c r="L50" s="26" t="s">
        <v>34</v>
      </c>
      <c r="M50" s="26" t="s">
        <v>123</v>
      </c>
      <c r="N50" s="26" t="s">
        <v>91</v>
      </c>
      <c r="O50" s="165">
        <v>20</v>
      </c>
      <c r="P50" s="165">
        <v>0</v>
      </c>
      <c r="Q50" s="53">
        <f t="shared" si="1"/>
        <v>20</v>
      </c>
      <c r="R50" s="119"/>
      <c r="S50" s="65">
        <f t="shared" si="6"/>
        <v>1</v>
      </c>
      <c r="T50" s="65">
        <f t="shared" si="7"/>
        <v>0</v>
      </c>
      <c r="V50" s="26" t="s">
        <v>34</v>
      </c>
      <c r="W50" s="26" t="s">
        <v>123</v>
      </c>
      <c r="X50" s="26" t="s">
        <v>91</v>
      </c>
      <c r="Y50" s="165">
        <v>15</v>
      </c>
      <c r="Z50" s="165">
        <v>0</v>
      </c>
      <c r="AA50" s="53">
        <f t="shared" si="2"/>
        <v>15</v>
      </c>
      <c r="AB50" s="119"/>
      <c r="AC50" s="65">
        <f t="shared" si="8"/>
        <v>1</v>
      </c>
      <c r="AD50" s="65">
        <f t="shared" si="9"/>
        <v>0</v>
      </c>
      <c r="AF50" s="26" t="s">
        <v>34</v>
      </c>
      <c r="AG50" s="26" t="s">
        <v>123</v>
      </c>
      <c r="AH50" s="26" t="s">
        <v>91</v>
      </c>
      <c r="AI50" s="165">
        <v>15</v>
      </c>
      <c r="AJ50" s="165">
        <v>0</v>
      </c>
      <c r="AK50" s="53">
        <f t="shared" si="3"/>
        <v>15</v>
      </c>
      <c r="AL50" s="119"/>
      <c r="AM50" s="65">
        <f t="shared" si="10"/>
        <v>1</v>
      </c>
      <c r="AN50" s="65">
        <f t="shared" si="11"/>
        <v>0</v>
      </c>
      <c r="AP50" s="26" t="s">
        <v>34</v>
      </c>
      <c r="AQ50" s="26" t="s">
        <v>123</v>
      </c>
      <c r="AR50" s="26" t="s">
        <v>91</v>
      </c>
      <c r="AS50" s="47">
        <v>15</v>
      </c>
      <c r="AT50" s="47">
        <v>0</v>
      </c>
      <c r="AU50" s="53">
        <f t="shared" si="12"/>
        <v>15</v>
      </c>
      <c r="AV50" s="119"/>
      <c r="AW50" s="65">
        <f t="shared" si="13"/>
        <v>1</v>
      </c>
      <c r="AX50" s="65">
        <f t="shared" si="14"/>
        <v>0</v>
      </c>
      <c r="AY50" s="119"/>
      <c r="AZ50" s="26" t="s">
        <v>34</v>
      </c>
      <c r="BA50" s="26" t="s">
        <v>123</v>
      </c>
      <c r="BB50" s="33">
        <v>15</v>
      </c>
      <c r="BC50" s="33">
        <v>0</v>
      </c>
      <c r="BD50" s="53">
        <f t="shared" si="15"/>
        <v>15</v>
      </c>
      <c r="BE50" s="51"/>
      <c r="BF50" s="26" t="s">
        <v>34</v>
      </c>
      <c r="BG50" s="52">
        <f t="shared" si="16"/>
        <v>15</v>
      </c>
      <c r="BH50" s="52">
        <f t="shared" si="17"/>
        <v>15</v>
      </c>
      <c r="BI50" s="58">
        <f t="shared" si="18"/>
        <v>0</v>
      </c>
      <c r="BJ50" s="51"/>
      <c r="BK50" s="26" t="s">
        <v>34</v>
      </c>
      <c r="BL50" s="58">
        <f>IFERROR(AS50/BB50-1,"")</f>
        <v>0</v>
      </c>
      <c r="BM50" s="58"/>
    </row>
    <row r="51" spans="2:66" hidden="1">
      <c r="B51" s="26" t="s">
        <v>207</v>
      </c>
      <c r="C51" s="26"/>
      <c r="D51" s="26"/>
      <c r="E51"/>
      <c r="F51"/>
      <c r="G51" s="53"/>
      <c r="H51" s="119"/>
      <c r="I51" s="65"/>
      <c r="J51" s="65"/>
      <c r="L51" s="26" t="s">
        <v>207</v>
      </c>
      <c r="M51" s="26"/>
      <c r="N51" s="26"/>
      <c r="O51" s="165"/>
      <c r="P51" s="165"/>
      <c r="Q51" s="53"/>
      <c r="R51" s="119"/>
      <c r="S51" s="65"/>
      <c r="T51" s="65"/>
      <c r="V51" s="26" t="s">
        <v>207</v>
      </c>
      <c r="W51" s="26"/>
      <c r="X51" s="26"/>
      <c r="Y51" s="165"/>
      <c r="Z51" s="165"/>
      <c r="AA51" s="53"/>
      <c r="AB51" s="119"/>
      <c r="AC51" s="65"/>
      <c r="AD51" s="65"/>
      <c r="AF51" s="152"/>
      <c r="AG51" s="26"/>
      <c r="AH51" s="26"/>
      <c r="AI51" s="165"/>
      <c r="AJ51" s="165"/>
      <c r="AK51" s="53"/>
      <c r="AL51" s="119"/>
      <c r="AM51" s="65"/>
      <c r="AN51" s="65"/>
      <c r="AP51" s="152"/>
      <c r="AQ51" s="26"/>
      <c r="AR51" s="26"/>
      <c r="AS51" s="47"/>
      <c r="AT51" s="47"/>
      <c r="AU51" s="53"/>
      <c r="AV51" s="119"/>
      <c r="AW51" s="65"/>
      <c r="AX51" s="65"/>
      <c r="AY51" s="119"/>
      <c r="AZ51" s="152"/>
      <c r="BA51" s="26"/>
      <c r="BB51" s="33"/>
      <c r="BC51" s="33"/>
      <c r="BD51" s="53"/>
      <c r="BE51" s="51"/>
      <c r="BF51" s="26"/>
      <c r="BG51" s="52"/>
      <c r="BH51" s="52"/>
      <c r="BI51" s="58"/>
      <c r="BJ51" s="51"/>
      <c r="BK51" s="26"/>
      <c r="BL51" s="58"/>
      <c r="BM51" s="58"/>
    </row>
    <row r="52" spans="2:66">
      <c r="B52" s="154" t="s">
        <v>18</v>
      </c>
      <c r="C52" s="26" t="s">
        <v>119</v>
      </c>
      <c r="D52" s="26" t="s">
        <v>91</v>
      </c>
      <c r="E52">
        <v>20</v>
      </c>
      <c r="F52">
        <v>0</v>
      </c>
      <c r="G52" s="53">
        <f>SUM(E52:F52)</f>
        <v>20</v>
      </c>
      <c r="H52" s="119"/>
      <c r="I52" s="65">
        <f t="shared" ref="I52:I58" si="21">IFERROR(E52/G52,"")</f>
        <v>1</v>
      </c>
      <c r="J52" s="65">
        <f t="shared" ref="J52:J58" si="22">IFERROR(F52/G52,"")</f>
        <v>0</v>
      </c>
      <c r="L52" s="154" t="s">
        <v>18</v>
      </c>
      <c r="M52" s="26" t="s">
        <v>119</v>
      </c>
      <c r="N52" s="26" t="s">
        <v>91</v>
      </c>
      <c r="O52" s="165">
        <v>20</v>
      </c>
      <c r="P52" s="165">
        <v>0</v>
      </c>
      <c r="Q52" s="53">
        <f t="shared" ref="Q52:Q58" si="23">SUM(O52:P52)</f>
        <v>20</v>
      </c>
      <c r="R52" s="119"/>
      <c r="S52" s="65">
        <f t="shared" ref="S52:S58" si="24">IFERROR(O52/Q52,"")</f>
        <v>1</v>
      </c>
      <c r="T52" s="65">
        <f t="shared" ref="T52:T58" si="25">IFERROR(P52/Q52,"")</f>
        <v>0</v>
      </c>
      <c r="V52" s="154" t="s">
        <v>18</v>
      </c>
      <c r="W52" s="26" t="s">
        <v>119</v>
      </c>
      <c r="X52" s="26" t="s">
        <v>91</v>
      </c>
      <c r="Y52" s="165">
        <v>20</v>
      </c>
      <c r="Z52" s="165">
        <v>0</v>
      </c>
      <c r="AA52" s="53">
        <f t="shared" ref="AA52:AA58" si="26">SUM(Y52:Z52)</f>
        <v>20</v>
      </c>
      <c r="AB52" s="119"/>
      <c r="AC52" s="65">
        <f t="shared" ref="AC52:AC58" si="27">IFERROR(Y52/AA52,"")</f>
        <v>1</v>
      </c>
      <c r="AD52" s="65">
        <f t="shared" ref="AD52:AD58" si="28">IFERROR(Z52/AA52,"")</f>
        <v>0</v>
      </c>
      <c r="AF52" s="154" t="s">
        <v>18</v>
      </c>
      <c r="AG52" s="26" t="s">
        <v>119</v>
      </c>
      <c r="AH52" s="26" t="s">
        <v>91</v>
      </c>
      <c r="AI52" s="165">
        <v>20</v>
      </c>
      <c r="AJ52" s="165">
        <v>0</v>
      </c>
      <c r="AK52" s="53">
        <f t="shared" ref="AK52:AK58" si="29">SUM(AI52:AJ52)</f>
        <v>20</v>
      </c>
      <c r="AL52" s="119"/>
      <c r="AM52" s="65">
        <f t="shared" ref="AM52:AM58" si="30">IFERROR(AI52/AK52,"")</f>
        <v>1</v>
      </c>
      <c r="AN52" s="65">
        <f t="shared" ref="AN52:AN58" si="31">IFERROR(AJ52/AK52,"")</f>
        <v>0</v>
      </c>
      <c r="AP52" s="154" t="s">
        <v>18</v>
      </c>
      <c r="AQ52" s="26" t="s">
        <v>119</v>
      </c>
      <c r="AR52" s="26" t="s">
        <v>91</v>
      </c>
      <c r="AS52" s="52">
        <v>20</v>
      </c>
      <c r="AT52" s="52">
        <v>0</v>
      </c>
      <c r="AU52" s="53">
        <f t="shared" ref="AU52:AU58" si="32">SUM(AS52:AT52)</f>
        <v>20</v>
      </c>
      <c r="AV52" s="119"/>
      <c r="AW52" s="65">
        <f t="shared" ref="AW52:AW58" si="33">IFERROR(AS52/AU52,"")</f>
        <v>1</v>
      </c>
      <c r="AX52" s="65">
        <f t="shared" ref="AX52:AX58" si="34">IFERROR(AT52/AU52,"")</f>
        <v>0</v>
      </c>
      <c r="AY52" s="119"/>
      <c r="AZ52" s="154" t="s">
        <v>18</v>
      </c>
      <c r="BA52" s="26" t="s">
        <v>119</v>
      </c>
      <c r="BB52" s="33">
        <v>20</v>
      </c>
      <c r="BC52" s="33">
        <v>0</v>
      </c>
      <c r="BD52" s="53">
        <f t="shared" ref="BD52:BD58" si="35">SUM(BB52:BC52)</f>
        <v>20</v>
      </c>
      <c r="BE52" s="51"/>
      <c r="BF52" s="26" t="s">
        <v>18</v>
      </c>
      <c r="BG52" s="52">
        <f t="shared" ref="BG52:BG58" si="36">AU52</f>
        <v>20</v>
      </c>
      <c r="BH52" s="52">
        <f t="shared" ref="BH52:BH58" si="37">BD52</f>
        <v>20</v>
      </c>
      <c r="BI52" s="58">
        <f t="shared" ref="BI52:BI58" si="38">IFERROR(BG52/BH52-1,"")</f>
        <v>0</v>
      </c>
      <c r="BJ52" s="51"/>
      <c r="BK52" s="26" t="s">
        <v>18</v>
      </c>
      <c r="BL52" s="58">
        <f>IFERROR(AS52/BB52-1,"")</f>
        <v>0</v>
      </c>
      <c r="BM52" s="58"/>
    </row>
    <row r="53" spans="2:66">
      <c r="B53" s="26" t="s">
        <v>67</v>
      </c>
      <c r="C53" s="26" t="s">
        <v>119</v>
      </c>
      <c r="D53" s="26" t="s">
        <v>91</v>
      </c>
      <c r="E53"/>
      <c r="F53">
        <v>17</v>
      </c>
      <c r="G53" s="53">
        <f>SUM(E53:F53)</f>
        <v>17</v>
      </c>
      <c r="H53" s="119"/>
      <c r="I53" s="65">
        <f t="shared" si="21"/>
        <v>0</v>
      </c>
      <c r="J53" s="65">
        <f t="shared" si="22"/>
        <v>1</v>
      </c>
      <c r="L53" s="26" t="s">
        <v>67</v>
      </c>
      <c r="M53" s="26" t="s">
        <v>119</v>
      </c>
      <c r="N53" s="26" t="s">
        <v>91</v>
      </c>
      <c r="O53" s="165">
        <v>0</v>
      </c>
      <c r="P53" s="165">
        <v>16</v>
      </c>
      <c r="Q53" s="53">
        <f t="shared" si="23"/>
        <v>16</v>
      </c>
      <c r="R53" s="119"/>
      <c r="S53" s="65">
        <f t="shared" si="24"/>
        <v>0</v>
      </c>
      <c r="T53" s="65">
        <f t="shared" si="25"/>
        <v>1</v>
      </c>
      <c r="V53" s="26" t="s">
        <v>67</v>
      </c>
      <c r="W53" s="26" t="s">
        <v>119</v>
      </c>
      <c r="X53" s="26" t="s">
        <v>91</v>
      </c>
      <c r="Y53" s="165">
        <v>0</v>
      </c>
      <c r="Z53" s="165">
        <v>15</v>
      </c>
      <c r="AA53" s="53">
        <f t="shared" si="26"/>
        <v>15</v>
      </c>
      <c r="AB53" s="119"/>
      <c r="AC53" s="65">
        <f t="shared" si="27"/>
        <v>0</v>
      </c>
      <c r="AD53" s="65">
        <f t="shared" si="28"/>
        <v>1</v>
      </c>
      <c r="AF53" s="26" t="s">
        <v>67</v>
      </c>
      <c r="AG53" s="26" t="s">
        <v>119</v>
      </c>
      <c r="AH53" s="26" t="s">
        <v>91</v>
      </c>
      <c r="AI53" s="165"/>
      <c r="AJ53" s="165">
        <v>15</v>
      </c>
      <c r="AK53" s="53">
        <f t="shared" si="29"/>
        <v>15</v>
      </c>
      <c r="AL53" s="119"/>
      <c r="AM53" s="65">
        <f t="shared" si="30"/>
        <v>0</v>
      </c>
      <c r="AN53" s="65">
        <f t="shared" si="31"/>
        <v>1</v>
      </c>
      <c r="AP53" s="26" t="s">
        <v>67</v>
      </c>
      <c r="AQ53" s="26" t="s">
        <v>119</v>
      </c>
      <c r="AR53" s="26" t="s">
        <v>91</v>
      </c>
      <c r="AS53" s="47">
        <v>0</v>
      </c>
      <c r="AT53" s="64">
        <v>15</v>
      </c>
      <c r="AU53" s="53">
        <f t="shared" si="32"/>
        <v>15</v>
      </c>
      <c r="AV53" s="119"/>
      <c r="AW53" s="65">
        <f t="shared" si="33"/>
        <v>0</v>
      </c>
      <c r="AX53" s="65">
        <f t="shared" si="34"/>
        <v>1</v>
      </c>
      <c r="AY53" s="119"/>
      <c r="AZ53" s="26" t="s">
        <v>67</v>
      </c>
      <c r="BA53" s="26" t="s">
        <v>119</v>
      </c>
      <c r="BB53" s="33">
        <v>0</v>
      </c>
      <c r="BC53" s="33">
        <v>15</v>
      </c>
      <c r="BD53" s="53">
        <f t="shared" si="35"/>
        <v>15</v>
      </c>
      <c r="BE53" s="50"/>
      <c r="BF53" s="26" t="s">
        <v>67</v>
      </c>
      <c r="BG53" s="52">
        <f t="shared" si="36"/>
        <v>15</v>
      </c>
      <c r="BH53" s="52">
        <f t="shared" si="37"/>
        <v>15</v>
      </c>
      <c r="BI53" s="58">
        <f t="shared" si="38"/>
        <v>0</v>
      </c>
      <c r="BJ53" s="50"/>
      <c r="BK53" s="26" t="s">
        <v>67</v>
      </c>
      <c r="BL53" s="58"/>
      <c r="BM53" s="58">
        <f>IFERROR(AT53/BC53-1,"")</f>
        <v>0</v>
      </c>
    </row>
    <row r="54" spans="2:66">
      <c r="B54" s="131" t="s">
        <v>5</v>
      </c>
      <c r="C54" s="26" t="s">
        <v>121</v>
      </c>
      <c r="D54" s="131" t="s">
        <v>91</v>
      </c>
      <c r="E54">
        <v>44</v>
      </c>
      <c r="F54">
        <v>25</v>
      </c>
      <c r="G54" s="53">
        <f t="shared" ref="G54:G58" si="39">SUM(E54:F54)</f>
        <v>69</v>
      </c>
      <c r="H54" s="120"/>
      <c r="I54" s="65">
        <f t="shared" si="21"/>
        <v>0.6376811594202898</v>
      </c>
      <c r="J54" s="65">
        <f t="shared" si="22"/>
        <v>0.36231884057971014</v>
      </c>
      <c r="L54" s="131" t="s">
        <v>5</v>
      </c>
      <c r="M54" s="26" t="s">
        <v>121</v>
      </c>
      <c r="N54" s="131" t="s">
        <v>91</v>
      </c>
      <c r="O54" s="165">
        <v>35</v>
      </c>
      <c r="P54" s="165">
        <v>25</v>
      </c>
      <c r="Q54" s="53">
        <f t="shared" si="23"/>
        <v>60</v>
      </c>
      <c r="R54" s="119"/>
      <c r="S54" s="65">
        <f t="shared" si="24"/>
        <v>0.58333333333333337</v>
      </c>
      <c r="T54" s="65">
        <f t="shared" si="25"/>
        <v>0.41666666666666669</v>
      </c>
      <c r="V54" s="131" t="s">
        <v>5</v>
      </c>
      <c r="W54" s="26" t="s">
        <v>121</v>
      </c>
      <c r="X54" s="131" t="s">
        <v>91</v>
      </c>
      <c r="Y54" s="165">
        <v>35</v>
      </c>
      <c r="Z54" s="165">
        <v>25</v>
      </c>
      <c r="AA54" s="53">
        <f t="shared" si="26"/>
        <v>60</v>
      </c>
      <c r="AB54" s="119"/>
      <c r="AC54" s="65">
        <f t="shared" si="27"/>
        <v>0.58333333333333337</v>
      </c>
      <c r="AD54" s="65">
        <f t="shared" si="28"/>
        <v>0.41666666666666669</v>
      </c>
      <c r="AF54" s="131" t="s">
        <v>5</v>
      </c>
      <c r="AG54" s="26" t="s">
        <v>121</v>
      </c>
      <c r="AH54" s="131" t="s">
        <v>91</v>
      </c>
      <c r="AI54" s="165">
        <v>20</v>
      </c>
      <c r="AJ54" s="165">
        <v>40</v>
      </c>
      <c r="AK54" s="53">
        <f t="shared" si="29"/>
        <v>60</v>
      </c>
      <c r="AL54" s="119"/>
      <c r="AM54" s="65">
        <f t="shared" si="30"/>
        <v>0.33333333333333331</v>
      </c>
      <c r="AN54" s="65">
        <f t="shared" si="31"/>
        <v>0.66666666666666663</v>
      </c>
      <c r="AP54" s="131" t="s">
        <v>5</v>
      </c>
      <c r="AQ54" s="26" t="s">
        <v>121</v>
      </c>
      <c r="AR54" s="131" t="s">
        <v>91</v>
      </c>
      <c r="AS54" s="52">
        <v>10</v>
      </c>
      <c r="AT54" s="64">
        <v>40</v>
      </c>
      <c r="AU54" s="53">
        <f t="shared" si="32"/>
        <v>50</v>
      </c>
      <c r="AV54" s="119"/>
      <c r="AW54" s="65">
        <f t="shared" si="33"/>
        <v>0.2</v>
      </c>
      <c r="AX54" s="65">
        <f t="shared" si="34"/>
        <v>0.8</v>
      </c>
      <c r="AY54" s="119"/>
      <c r="AZ54" s="131" t="s">
        <v>5</v>
      </c>
      <c r="BA54" s="26" t="s">
        <v>121</v>
      </c>
      <c r="BB54" s="33">
        <v>6</v>
      </c>
      <c r="BC54" s="33">
        <v>40</v>
      </c>
      <c r="BD54" s="53">
        <f t="shared" si="35"/>
        <v>46</v>
      </c>
      <c r="BE54" s="50"/>
      <c r="BF54" s="131" t="s">
        <v>5</v>
      </c>
      <c r="BG54" s="52">
        <f t="shared" si="36"/>
        <v>50</v>
      </c>
      <c r="BH54" s="52">
        <f t="shared" si="37"/>
        <v>46</v>
      </c>
      <c r="BI54" s="58">
        <f t="shared" si="38"/>
        <v>8.6956521739130377E-2</v>
      </c>
      <c r="BJ54" s="50"/>
      <c r="BK54" s="131" t="s">
        <v>5</v>
      </c>
      <c r="BL54" s="58">
        <f>IFERROR(AS54/BB54-1,"")</f>
        <v>0.66666666666666674</v>
      </c>
      <c r="BM54" s="58">
        <f>IFERROR(AT54/BC54-1,"")</f>
        <v>0</v>
      </c>
    </row>
    <row r="55" spans="2:66">
      <c r="B55" s="29" t="s">
        <v>28</v>
      </c>
      <c r="C55" s="26" t="s">
        <v>123</v>
      </c>
      <c r="D55" s="29" t="s">
        <v>91</v>
      </c>
      <c r="E55" s="336">
        <v>128</v>
      </c>
      <c r="F55" s="336">
        <v>26</v>
      </c>
      <c r="G55" s="53">
        <f t="shared" si="39"/>
        <v>154</v>
      </c>
      <c r="H55" s="120"/>
      <c r="I55" s="65">
        <f t="shared" si="21"/>
        <v>0.83116883116883122</v>
      </c>
      <c r="J55" s="65">
        <f t="shared" si="22"/>
        <v>0.16883116883116883</v>
      </c>
      <c r="L55" s="29" t="s">
        <v>28</v>
      </c>
      <c r="M55" s="26" t="s">
        <v>123</v>
      </c>
      <c r="N55" s="29" t="s">
        <v>91</v>
      </c>
      <c r="O55" s="165">
        <v>128</v>
      </c>
      <c r="P55" s="165">
        <v>26</v>
      </c>
      <c r="Q55" s="53">
        <f t="shared" si="23"/>
        <v>154</v>
      </c>
      <c r="R55" s="119"/>
      <c r="S55" s="65">
        <f t="shared" si="24"/>
        <v>0.83116883116883122</v>
      </c>
      <c r="T55" s="65">
        <f t="shared" si="25"/>
        <v>0.16883116883116883</v>
      </c>
      <c r="V55" s="29" t="s">
        <v>28</v>
      </c>
      <c r="W55" s="26" t="s">
        <v>123</v>
      </c>
      <c r="X55" s="29" t="s">
        <v>91</v>
      </c>
      <c r="Y55" s="165">
        <v>125</v>
      </c>
      <c r="Z55" s="165">
        <v>26</v>
      </c>
      <c r="AA55" s="53">
        <f t="shared" si="26"/>
        <v>151</v>
      </c>
      <c r="AB55" s="119"/>
      <c r="AC55" s="65">
        <f t="shared" si="27"/>
        <v>0.82781456953642385</v>
      </c>
      <c r="AD55" s="65">
        <f t="shared" si="28"/>
        <v>0.17218543046357615</v>
      </c>
      <c r="AF55" s="29" t="s">
        <v>28</v>
      </c>
      <c r="AG55" s="26" t="s">
        <v>123</v>
      </c>
      <c r="AH55" s="29" t="s">
        <v>91</v>
      </c>
      <c r="AI55" s="165">
        <v>121</v>
      </c>
      <c r="AJ55" s="165">
        <v>28</v>
      </c>
      <c r="AK55" s="53">
        <f t="shared" si="29"/>
        <v>149</v>
      </c>
      <c r="AL55" s="119"/>
      <c r="AM55" s="65">
        <f t="shared" si="30"/>
        <v>0.81208053691275173</v>
      </c>
      <c r="AN55" s="65">
        <f t="shared" si="31"/>
        <v>0.18791946308724833</v>
      </c>
      <c r="AP55" s="29" t="s">
        <v>28</v>
      </c>
      <c r="AQ55" s="26" t="s">
        <v>123</v>
      </c>
      <c r="AR55" s="29" t="s">
        <v>91</v>
      </c>
      <c r="AS55" s="52">
        <v>118</v>
      </c>
      <c r="AT55" s="52">
        <v>30</v>
      </c>
      <c r="AU55" s="53">
        <f t="shared" si="32"/>
        <v>148</v>
      </c>
      <c r="AV55" s="119"/>
      <c r="AW55" s="65">
        <f t="shared" si="33"/>
        <v>0.79729729729729726</v>
      </c>
      <c r="AX55" s="65">
        <f t="shared" si="34"/>
        <v>0.20270270270270271</v>
      </c>
      <c r="AY55" s="119"/>
      <c r="AZ55" s="29" t="s">
        <v>28</v>
      </c>
      <c r="BA55" s="26" t="s">
        <v>123</v>
      </c>
      <c r="BB55" s="33">
        <v>108</v>
      </c>
      <c r="BC55" s="33">
        <v>25</v>
      </c>
      <c r="BD55" s="53">
        <f t="shared" si="35"/>
        <v>133</v>
      </c>
      <c r="BE55" s="50"/>
      <c r="BF55" s="29" t="s">
        <v>28</v>
      </c>
      <c r="BG55" s="52">
        <f t="shared" si="36"/>
        <v>148</v>
      </c>
      <c r="BH55" s="52">
        <f t="shared" si="37"/>
        <v>133</v>
      </c>
      <c r="BI55" s="58">
        <f t="shared" si="38"/>
        <v>0.11278195488721798</v>
      </c>
      <c r="BJ55" s="50"/>
      <c r="BK55" s="29" t="s">
        <v>28</v>
      </c>
      <c r="BL55" s="58">
        <f>IFERROR(AS55/BB55-1,"")</f>
        <v>9.259259259259256E-2</v>
      </c>
      <c r="BM55" s="58">
        <f>IFERROR(AT55/BC55-1,"")</f>
        <v>0.19999999999999996</v>
      </c>
    </row>
    <row r="56" spans="2:66">
      <c r="B56" s="29" t="s">
        <v>9</v>
      </c>
      <c r="C56" s="26" t="s">
        <v>123</v>
      </c>
      <c r="D56" s="29" t="s">
        <v>91</v>
      </c>
      <c r="E56">
        <v>110</v>
      </c>
      <c r="F56">
        <v>0</v>
      </c>
      <c r="G56" s="53">
        <f t="shared" si="39"/>
        <v>110</v>
      </c>
      <c r="H56" s="120"/>
      <c r="I56" s="65">
        <f t="shared" si="21"/>
        <v>1</v>
      </c>
      <c r="J56" s="65">
        <f t="shared" si="22"/>
        <v>0</v>
      </c>
      <c r="L56" s="29" t="s">
        <v>9</v>
      </c>
      <c r="M56" s="26" t="s">
        <v>123</v>
      </c>
      <c r="N56" s="29" t="s">
        <v>91</v>
      </c>
      <c r="O56" s="165">
        <v>103</v>
      </c>
      <c r="P56" s="165">
        <v>0</v>
      </c>
      <c r="Q56" s="53">
        <f t="shared" si="23"/>
        <v>103</v>
      </c>
      <c r="R56" s="119"/>
      <c r="S56" s="65">
        <f t="shared" si="24"/>
        <v>1</v>
      </c>
      <c r="T56" s="65">
        <f t="shared" si="25"/>
        <v>0</v>
      </c>
      <c r="V56" s="29" t="s">
        <v>9</v>
      </c>
      <c r="W56" s="26" t="s">
        <v>123</v>
      </c>
      <c r="X56" s="29" t="s">
        <v>91</v>
      </c>
      <c r="Y56" s="165">
        <v>95.4</v>
      </c>
      <c r="Z56" s="165">
        <v>0</v>
      </c>
      <c r="AA56" s="53">
        <f t="shared" si="26"/>
        <v>95.4</v>
      </c>
      <c r="AB56" s="119"/>
      <c r="AC56" s="65">
        <f t="shared" si="27"/>
        <v>1</v>
      </c>
      <c r="AD56" s="65">
        <f t="shared" si="28"/>
        <v>0</v>
      </c>
      <c r="AF56" s="29" t="s">
        <v>9</v>
      </c>
      <c r="AG56" s="26" t="s">
        <v>123</v>
      </c>
      <c r="AH56" s="29" t="s">
        <v>91</v>
      </c>
      <c r="AI56" s="165">
        <v>96.95</v>
      </c>
      <c r="AJ56" s="165">
        <v>0</v>
      </c>
      <c r="AK56" s="53">
        <f t="shared" si="29"/>
        <v>96.95</v>
      </c>
      <c r="AL56" s="119"/>
      <c r="AM56" s="65">
        <f t="shared" si="30"/>
        <v>1</v>
      </c>
      <c r="AN56" s="65">
        <f t="shared" si="31"/>
        <v>0</v>
      </c>
      <c r="AP56" s="29" t="s">
        <v>9</v>
      </c>
      <c r="AQ56" s="26" t="s">
        <v>123</v>
      </c>
      <c r="AR56" s="29" t="s">
        <v>91</v>
      </c>
      <c r="AS56" s="52">
        <v>91.95</v>
      </c>
      <c r="AT56" s="52">
        <v>0</v>
      </c>
      <c r="AU56" s="53">
        <f t="shared" si="32"/>
        <v>91.95</v>
      </c>
      <c r="AV56" s="119"/>
      <c r="AW56" s="65">
        <f t="shared" si="33"/>
        <v>1</v>
      </c>
      <c r="AX56" s="65">
        <f t="shared" si="34"/>
        <v>0</v>
      </c>
      <c r="AY56" s="119"/>
      <c r="AZ56" s="29" t="s">
        <v>9</v>
      </c>
      <c r="BA56" s="26" t="s">
        <v>123</v>
      </c>
      <c r="BB56" s="33">
        <v>92.65</v>
      </c>
      <c r="BC56" s="33">
        <v>0</v>
      </c>
      <c r="BD56" s="53">
        <f t="shared" si="35"/>
        <v>92.65</v>
      </c>
      <c r="BE56" s="50"/>
      <c r="BF56" s="29" t="s">
        <v>9</v>
      </c>
      <c r="BG56" s="52">
        <f t="shared" si="36"/>
        <v>91.95</v>
      </c>
      <c r="BH56" s="52">
        <f t="shared" si="37"/>
        <v>92.65</v>
      </c>
      <c r="BI56" s="58">
        <f t="shared" si="38"/>
        <v>-7.5553157042633767E-3</v>
      </c>
      <c r="BJ56" s="50"/>
      <c r="BK56" s="29" t="s">
        <v>9</v>
      </c>
      <c r="BL56" s="58">
        <f>IFERROR(AS56/BB56-1,"")</f>
        <v>-7.5553157042633767E-3</v>
      </c>
      <c r="BM56" s="58" t="str">
        <f>IFERROR(AT56/BC56-1,"")</f>
        <v/>
      </c>
    </row>
    <row r="57" spans="2:66">
      <c r="B57" s="29" t="s">
        <v>14</v>
      </c>
      <c r="C57" s="26" t="s">
        <v>122</v>
      </c>
      <c r="D57" s="29" t="s">
        <v>91</v>
      </c>
      <c r="E57">
        <v>16</v>
      </c>
      <c r="F57">
        <v>8</v>
      </c>
      <c r="G57" s="53">
        <f t="shared" si="39"/>
        <v>24</v>
      </c>
      <c r="H57" s="119"/>
      <c r="I57" s="65">
        <f t="shared" si="21"/>
        <v>0.66666666666666663</v>
      </c>
      <c r="J57" s="65">
        <f t="shared" si="22"/>
        <v>0.33333333333333331</v>
      </c>
      <c r="L57" s="29" t="s">
        <v>14</v>
      </c>
      <c r="M57" s="26" t="s">
        <v>122</v>
      </c>
      <c r="N57" s="29" t="s">
        <v>91</v>
      </c>
      <c r="O57" s="165">
        <v>17</v>
      </c>
      <c r="P57" s="165">
        <v>2</v>
      </c>
      <c r="Q57" s="53">
        <f t="shared" si="23"/>
        <v>19</v>
      </c>
      <c r="R57" s="119"/>
      <c r="S57" s="65">
        <f t="shared" si="24"/>
        <v>0.89473684210526316</v>
      </c>
      <c r="T57" s="65">
        <f t="shared" si="25"/>
        <v>0.10526315789473684</v>
      </c>
      <c r="V57" s="29" t="s">
        <v>14</v>
      </c>
      <c r="W57" s="26" t="s">
        <v>122</v>
      </c>
      <c r="X57" s="29" t="s">
        <v>91</v>
      </c>
      <c r="Y57" s="165">
        <v>14</v>
      </c>
      <c r="Z57" s="165"/>
      <c r="AA57" s="53">
        <f t="shared" si="26"/>
        <v>14</v>
      </c>
      <c r="AB57" s="119"/>
      <c r="AC57" s="65">
        <f t="shared" si="27"/>
        <v>1</v>
      </c>
      <c r="AD57" s="65">
        <f t="shared" si="28"/>
        <v>0</v>
      </c>
      <c r="AF57" s="29" t="s">
        <v>14</v>
      </c>
      <c r="AG57" s="26" t="s">
        <v>122</v>
      </c>
      <c r="AH57" s="29" t="s">
        <v>91</v>
      </c>
      <c r="AI57" s="165">
        <v>14</v>
      </c>
      <c r="AJ57" s="165"/>
      <c r="AK57" s="53">
        <f t="shared" si="29"/>
        <v>14</v>
      </c>
      <c r="AL57" s="119"/>
      <c r="AM57" s="65">
        <f t="shared" si="30"/>
        <v>1</v>
      </c>
      <c r="AN57" s="65">
        <f t="shared" si="31"/>
        <v>0</v>
      </c>
      <c r="AP57" s="29" t="s">
        <v>14</v>
      </c>
      <c r="AQ57" s="26" t="s">
        <v>122</v>
      </c>
      <c r="AR57" s="29" t="s">
        <v>91</v>
      </c>
      <c r="AS57" s="47">
        <v>14</v>
      </c>
      <c r="AT57" s="47">
        <v>0</v>
      </c>
      <c r="AU57" s="53">
        <f t="shared" si="32"/>
        <v>14</v>
      </c>
      <c r="AV57" s="119"/>
      <c r="AW57" s="65">
        <f t="shared" si="33"/>
        <v>1</v>
      </c>
      <c r="AX57" s="65">
        <f t="shared" si="34"/>
        <v>0</v>
      </c>
      <c r="AY57" s="119"/>
      <c r="AZ57" s="29" t="s">
        <v>14</v>
      </c>
      <c r="BA57" s="26" t="s">
        <v>122</v>
      </c>
      <c r="BB57" s="33">
        <v>14</v>
      </c>
      <c r="BC57" s="33">
        <v>0</v>
      </c>
      <c r="BD57" s="53">
        <f t="shared" si="35"/>
        <v>14</v>
      </c>
      <c r="BE57" s="51"/>
      <c r="BF57" s="29" t="s">
        <v>14</v>
      </c>
      <c r="BG57" s="52">
        <f t="shared" si="36"/>
        <v>14</v>
      </c>
      <c r="BH57" s="52">
        <f t="shared" si="37"/>
        <v>14</v>
      </c>
      <c r="BI57" s="58">
        <f t="shared" si="38"/>
        <v>0</v>
      </c>
      <c r="BJ57" s="51"/>
      <c r="BK57" s="29" t="s">
        <v>14</v>
      </c>
      <c r="BL57" s="58">
        <f>IFERROR(AS57/BB57-1,"")</f>
        <v>0</v>
      </c>
      <c r="BM57" s="58" t="str">
        <f>IFERROR(AT57/BC57-1,"")</f>
        <v/>
      </c>
    </row>
    <row r="58" spans="2:66" hidden="1">
      <c r="B58" s="29" t="s">
        <v>27</v>
      </c>
      <c r="C58" s="26" t="s">
        <v>121</v>
      </c>
      <c r="D58" s="29" t="s">
        <v>91</v>
      </c>
      <c r="E58"/>
      <c r="F58"/>
      <c r="G58" s="53">
        <f t="shared" si="39"/>
        <v>0</v>
      </c>
      <c r="H58" s="120"/>
      <c r="I58" s="65" t="str">
        <f t="shared" si="21"/>
        <v/>
      </c>
      <c r="J58" s="65" t="str">
        <f t="shared" si="22"/>
        <v/>
      </c>
      <c r="L58" s="29" t="s">
        <v>27</v>
      </c>
      <c r="M58" s="26" t="s">
        <v>121</v>
      </c>
      <c r="N58" s="29" t="s">
        <v>91</v>
      </c>
      <c r="O58" s="165"/>
      <c r="P58" s="165"/>
      <c r="Q58" s="53">
        <f t="shared" si="23"/>
        <v>0</v>
      </c>
      <c r="R58" s="119"/>
      <c r="S58" s="65" t="str">
        <f t="shared" si="24"/>
        <v/>
      </c>
      <c r="T58" s="65" t="str">
        <f t="shared" si="25"/>
        <v/>
      </c>
      <c r="V58" s="29" t="s">
        <v>27</v>
      </c>
      <c r="W58" s="26" t="s">
        <v>121</v>
      </c>
      <c r="X58" s="29" t="s">
        <v>91</v>
      </c>
      <c r="Y58" s="165"/>
      <c r="Z58" s="165"/>
      <c r="AA58" s="53">
        <f t="shared" si="26"/>
        <v>0</v>
      </c>
      <c r="AB58" s="119"/>
      <c r="AC58" s="65" t="str">
        <f t="shared" si="27"/>
        <v/>
      </c>
      <c r="AD58" s="65" t="str">
        <f t="shared" si="28"/>
        <v/>
      </c>
      <c r="AF58" s="29" t="s">
        <v>27</v>
      </c>
      <c r="AG58" s="26" t="s">
        <v>121</v>
      </c>
      <c r="AH58" s="29" t="s">
        <v>91</v>
      </c>
      <c r="AI58" s="165">
        <v>60</v>
      </c>
      <c r="AJ58" s="165"/>
      <c r="AK58" s="53">
        <f t="shared" si="29"/>
        <v>60</v>
      </c>
      <c r="AL58" s="119"/>
      <c r="AM58" s="65">
        <f t="shared" si="30"/>
        <v>1</v>
      </c>
      <c r="AN58" s="65">
        <f t="shared" si="31"/>
        <v>0</v>
      </c>
      <c r="AP58" s="29" t="s">
        <v>27</v>
      </c>
      <c r="AQ58" s="26" t="s">
        <v>121</v>
      </c>
      <c r="AR58" s="29" t="s">
        <v>91</v>
      </c>
      <c r="AS58" s="47">
        <v>90</v>
      </c>
      <c r="AT58" s="47">
        <v>0</v>
      </c>
      <c r="AU58" s="53">
        <f t="shared" si="32"/>
        <v>90</v>
      </c>
      <c r="AV58" s="119"/>
      <c r="AW58" s="65">
        <f t="shared" si="33"/>
        <v>1</v>
      </c>
      <c r="AX58" s="65">
        <f t="shared" si="34"/>
        <v>0</v>
      </c>
      <c r="AY58" s="119"/>
      <c r="AZ58" s="29" t="s">
        <v>27</v>
      </c>
      <c r="BA58" s="26" t="s">
        <v>121</v>
      </c>
      <c r="BB58" s="33">
        <v>90</v>
      </c>
      <c r="BC58" s="33">
        <v>0</v>
      </c>
      <c r="BD58" s="53">
        <f t="shared" si="35"/>
        <v>90</v>
      </c>
      <c r="BE58" s="50"/>
      <c r="BF58" s="29" t="s">
        <v>27</v>
      </c>
      <c r="BG58" s="52">
        <f t="shared" si="36"/>
        <v>90</v>
      </c>
      <c r="BH58" s="52">
        <f t="shared" si="37"/>
        <v>90</v>
      </c>
      <c r="BI58" s="58">
        <f t="shared" si="38"/>
        <v>0</v>
      </c>
      <c r="BJ58" s="50"/>
      <c r="BK58" s="29" t="s">
        <v>27</v>
      </c>
      <c r="BL58" s="58">
        <f>IFERROR(AS58/BB58-1,"")</f>
        <v>0</v>
      </c>
      <c r="BM58" s="58"/>
    </row>
    <row r="59" spans="2:66" hidden="1">
      <c r="B59" s="29" t="s">
        <v>81</v>
      </c>
      <c r="C59" s="26"/>
      <c r="D59" s="29"/>
      <c r="E59"/>
      <c r="F59"/>
      <c r="G59" s="53"/>
      <c r="H59" s="120"/>
      <c r="I59" s="65"/>
      <c r="J59" s="65"/>
      <c r="L59" s="29" t="s">
        <v>81</v>
      </c>
      <c r="M59" s="26"/>
      <c r="N59" s="29"/>
      <c r="O59" s="165"/>
      <c r="P59" s="165"/>
      <c r="Q59" s="53"/>
      <c r="R59" s="119"/>
      <c r="S59" s="65"/>
      <c r="T59" s="65"/>
      <c r="V59" s="29" t="s">
        <v>81</v>
      </c>
      <c r="W59" s="26"/>
      <c r="X59" s="29"/>
      <c r="Y59" s="165"/>
      <c r="Z59" s="165"/>
      <c r="AA59" s="53"/>
      <c r="AB59" s="119"/>
      <c r="AC59" s="65"/>
      <c r="AD59" s="65"/>
      <c r="AF59" s="29"/>
      <c r="AG59" s="26"/>
      <c r="AH59" s="29"/>
      <c r="AI59" s="165"/>
      <c r="AJ59" s="165"/>
      <c r="AK59" s="53"/>
      <c r="AL59" s="119"/>
      <c r="AM59" s="65"/>
      <c r="AN59" s="65"/>
      <c r="AP59" s="29"/>
      <c r="AQ59" s="26"/>
      <c r="AR59" s="29"/>
      <c r="AS59" s="47"/>
      <c r="AT59" s="47"/>
      <c r="AU59" s="53"/>
      <c r="AV59" s="119"/>
      <c r="AW59" s="65"/>
      <c r="AX59" s="65"/>
      <c r="AY59" s="119"/>
      <c r="AZ59" s="29"/>
      <c r="BA59" s="26"/>
      <c r="BB59" s="33"/>
      <c r="BC59" s="33"/>
      <c r="BD59" s="53"/>
      <c r="BE59" s="50"/>
      <c r="BF59" s="29"/>
      <c r="BG59" s="52"/>
      <c r="BH59" s="52"/>
      <c r="BI59" s="58"/>
      <c r="BJ59" s="50"/>
      <c r="BK59" s="29"/>
      <c r="BL59" s="58"/>
      <c r="BM59" s="58"/>
    </row>
    <row r="60" spans="2:66">
      <c r="B60" s="29" t="s">
        <v>10</v>
      </c>
      <c r="C60" s="26" t="s">
        <v>119</v>
      </c>
      <c r="D60" s="29" t="s">
        <v>91</v>
      </c>
      <c r="E60">
        <v>4</v>
      </c>
      <c r="F60">
        <v>8</v>
      </c>
      <c r="G60" s="53">
        <f>SUM(E60:F60)</f>
        <v>12</v>
      </c>
      <c r="H60" s="119"/>
      <c r="I60" s="65">
        <f>IFERROR(E60/G60,"")</f>
        <v>0.33333333333333331</v>
      </c>
      <c r="J60" s="65">
        <f>IFERROR(F60/G60,"")</f>
        <v>0.66666666666666663</v>
      </c>
      <c r="L60" s="29" t="s">
        <v>10</v>
      </c>
      <c r="M60" s="26" t="s">
        <v>119</v>
      </c>
      <c r="N60" s="29" t="s">
        <v>91</v>
      </c>
      <c r="O60" s="165">
        <v>3</v>
      </c>
      <c r="P60" s="165">
        <v>7</v>
      </c>
      <c r="Q60" s="53">
        <f>SUM(O60:P60)</f>
        <v>10</v>
      </c>
      <c r="R60" s="119"/>
      <c r="S60" s="65">
        <f>IFERROR(O60/Q60,"")</f>
        <v>0.3</v>
      </c>
      <c r="T60" s="65">
        <f>IFERROR(P60/Q60,"")</f>
        <v>0.7</v>
      </c>
      <c r="V60" s="29" t="s">
        <v>10</v>
      </c>
      <c r="W60" s="26" t="s">
        <v>119</v>
      </c>
      <c r="X60" s="29" t="s">
        <v>91</v>
      </c>
      <c r="Y60" s="165">
        <v>3</v>
      </c>
      <c r="Z60" s="165">
        <v>13</v>
      </c>
      <c r="AA60" s="53">
        <f>SUM(Y60:Z60)</f>
        <v>16</v>
      </c>
      <c r="AB60" s="119"/>
      <c r="AC60" s="65">
        <f>IFERROR(Y60/AA60,"")</f>
        <v>0.1875</v>
      </c>
      <c r="AD60" s="65">
        <f>IFERROR(Z60/AA60,"")</f>
        <v>0.8125</v>
      </c>
      <c r="AF60" s="29" t="s">
        <v>10</v>
      </c>
      <c r="AG60" s="26" t="s">
        <v>119</v>
      </c>
      <c r="AH60" s="29" t="s">
        <v>91</v>
      </c>
      <c r="AI60" s="165">
        <v>3</v>
      </c>
      <c r="AJ60" s="165">
        <v>16</v>
      </c>
      <c r="AK60" s="53">
        <f>SUM(AI60:AJ60)</f>
        <v>19</v>
      </c>
      <c r="AL60" s="119"/>
      <c r="AM60" s="65">
        <f>IFERROR(AI60/AK60,"")</f>
        <v>0.15789473684210525</v>
      </c>
      <c r="AN60" s="65">
        <f>IFERROR(AJ60/AK60,"")</f>
        <v>0.84210526315789469</v>
      </c>
      <c r="AP60" s="29" t="s">
        <v>10</v>
      </c>
      <c r="AQ60" s="26" t="s">
        <v>119</v>
      </c>
      <c r="AR60" s="29" t="s">
        <v>91</v>
      </c>
      <c r="AS60" s="52">
        <v>3</v>
      </c>
      <c r="AT60" s="52">
        <v>12</v>
      </c>
      <c r="AU60" s="53">
        <f>SUM(AS60:AT60)</f>
        <v>15</v>
      </c>
      <c r="AV60" s="119"/>
      <c r="AW60" s="65">
        <f>IFERROR(AS60/AU60,"")</f>
        <v>0.2</v>
      </c>
      <c r="AX60" s="65">
        <f>IFERROR(AT60/AU60,"")</f>
        <v>0.8</v>
      </c>
      <c r="AY60" s="119"/>
      <c r="AZ60" s="29" t="s">
        <v>10</v>
      </c>
      <c r="BA60" s="26" t="s">
        <v>119</v>
      </c>
      <c r="BB60" s="33">
        <v>6</v>
      </c>
      <c r="BC60" s="33">
        <v>8</v>
      </c>
      <c r="BD60" s="53">
        <f>SUM(BB60:BC60)</f>
        <v>14</v>
      </c>
      <c r="BE60" s="50"/>
      <c r="BF60" s="29" t="s">
        <v>10</v>
      </c>
      <c r="BG60" s="52">
        <f>AU60</f>
        <v>15</v>
      </c>
      <c r="BH60" s="52">
        <f>BD60</f>
        <v>14</v>
      </c>
      <c r="BI60" s="58">
        <f>IFERROR(BG60/BH60-1,"")</f>
        <v>7.1428571428571397E-2</v>
      </c>
      <c r="BJ60" s="50"/>
      <c r="BK60" s="29" t="s">
        <v>10</v>
      </c>
      <c r="BL60" s="58">
        <f>IFERROR(AS60/BB60-1,"")</f>
        <v>-0.5</v>
      </c>
      <c r="BM60" s="58">
        <f>IFERROR(AT60/BC60-1,"")</f>
        <v>0.5</v>
      </c>
    </row>
    <row r="61" spans="2:66">
      <c r="D61" s="74" t="s">
        <v>101</v>
      </c>
      <c r="E61" s="54">
        <f>SUM(E19:E60)</f>
        <v>2043.46</v>
      </c>
      <c r="F61" s="54">
        <f>SUM(F19:F60)</f>
        <v>358.9</v>
      </c>
      <c r="G61" s="53">
        <f>SUM(E61:F61)</f>
        <v>2402.36</v>
      </c>
      <c r="H61" s="119"/>
      <c r="I61" s="60">
        <f>IFERROR(E61/G61,"")</f>
        <v>0.85060523818245393</v>
      </c>
      <c r="J61" s="60">
        <f>IFERROR(F61/G61,"")</f>
        <v>0.14939476181754607</v>
      </c>
      <c r="N61" s="74" t="s">
        <v>101</v>
      </c>
      <c r="O61" s="54">
        <f>SUM(O19:O60)</f>
        <v>1949.1999999999998</v>
      </c>
      <c r="P61" s="54">
        <f>SUM(P19:P60)</f>
        <v>312.60000000000002</v>
      </c>
      <c r="Q61" s="53">
        <f>SUM(O61:P61)</f>
        <v>2261.7999999999997</v>
      </c>
      <c r="R61" s="119"/>
      <c r="S61" s="60">
        <f>IFERROR(O61/Q61,"")</f>
        <v>0.86179149350075168</v>
      </c>
      <c r="T61" s="60">
        <f>IFERROR(P61/Q61,"")</f>
        <v>0.1382085064992484</v>
      </c>
      <c r="X61" s="74" t="s">
        <v>101</v>
      </c>
      <c r="Y61" s="54">
        <f>SUM(Y19:Y60)</f>
        <v>1702.0000000000002</v>
      </c>
      <c r="Z61" s="54">
        <f>SUM(Z19:Z60)</f>
        <v>252.1</v>
      </c>
      <c r="AA61" s="53">
        <f>SUM(Y61:Z61)</f>
        <v>1954.1000000000001</v>
      </c>
      <c r="AB61" s="119"/>
      <c r="AC61" s="60">
        <f>IFERROR(Y61/AA61,"")</f>
        <v>0.87098920219026665</v>
      </c>
      <c r="AD61" s="60">
        <f>IFERROR(Z61/AA61,"")</f>
        <v>0.12901079780973337</v>
      </c>
      <c r="AH61" s="74" t="s">
        <v>101</v>
      </c>
      <c r="AI61" s="54">
        <f>SUM(AI19:AI60)</f>
        <v>1679.92</v>
      </c>
      <c r="AJ61" s="54">
        <f>SUM(AJ19:AJ60)</f>
        <v>239</v>
      </c>
      <c r="AK61" s="53">
        <f>SUM(AI61:AJ61)</f>
        <v>1918.92</v>
      </c>
      <c r="AL61" s="119"/>
      <c r="AM61" s="60">
        <f>IFERROR(AI61/AK61,"")</f>
        <v>0.87545077439392993</v>
      </c>
      <c r="AN61" s="60">
        <f>IFERROR(AJ61/AK61,"")</f>
        <v>0.12454922560607008</v>
      </c>
      <c r="AR61" s="74" t="s">
        <v>101</v>
      </c>
      <c r="AS61" s="54">
        <f>SUM(AS19:AS60)</f>
        <v>1434.3</v>
      </c>
      <c r="AT61" s="54">
        <f>SUM(AT19:AT60)</f>
        <v>207.35</v>
      </c>
      <c r="AU61" s="25">
        <f>SUM(AU27:AU60)</f>
        <v>1522.6499999999999</v>
      </c>
      <c r="AV61" s="119"/>
      <c r="AW61" s="60">
        <f>IFERROR(AS61/AU61,"")</f>
        <v>0.94197615998423812</v>
      </c>
      <c r="AX61" s="60">
        <f>IFERROR(AT61/AU61,"")</f>
        <v>0.13617705973138935</v>
      </c>
      <c r="AY61" s="119"/>
      <c r="BB61" s="284">
        <f>SUM(BB19:BB60)</f>
        <v>1332.0500000000002</v>
      </c>
      <c r="BC61" s="284">
        <f>SUM(BC19:BC60)</f>
        <v>154.35</v>
      </c>
      <c r="BD61" s="54">
        <f>SUM(BD18:BD60)</f>
        <v>1497.4</v>
      </c>
      <c r="BE61" s="50"/>
      <c r="BF61" s="4"/>
      <c r="BG61" s="59">
        <f>AU61</f>
        <v>1522.6499999999999</v>
      </c>
      <c r="BH61" s="59">
        <f>BD61</f>
        <v>1497.4</v>
      </c>
      <c r="BI61" s="60">
        <f>IFERROR(BG61/BH61-1,"")</f>
        <v>1.6862561773741014E-2</v>
      </c>
      <c r="BJ61" s="50"/>
      <c r="BK61" s="4"/>
      <c r="BL61" s="58">
        <f>IFERROR(AS61/BB61-1,"")</f>
        <v>7.6761382830974556E-2</v>
      </c>
      <c r="BM61" s="58">
        <f>IFERROR(AT61/BC61-1,"")</f>
        <v>0.34337544541626186</v>
      </c>
    </row>
    <row r="62" spans="2:66" ht="27.75" hidden="1" customHeight="1">
      <c r="D62" s="143" t="s">
        <v>337</v>
      </c>
      <c r="F62" s="285">
        <f>F61/G61</f>
        <v>0.14939476181754607</v>
      </c>
      <c r="N62" s="143" t="s">
        <v>337</v>
      </c>
      <c r="P62" s="285">
        <f>P61/Q61</f>
        <v>0.1382085064992484</v>
      </c>
      <c r="X62" s="143" t="s">
        <v>337</v>
      </c>
      <c r="Z62" s="285">
        <f>Z61/AA61</f>
        <v>0.12901079780973337</v>
      </c>
      <c r="AH62" s="143" t="s">
        <v>337</v>
      </c>
      <c r="AJ62" s="285">
        <f>AJ61/AK61</f>
        <v>0.12454922560607008</v>
      </c>
      <c r="AR62" s="143" t="s">
        <v>337</v>
      </c>
      <c r="AT62" s="285">
        <f>AT61/AU61</f>
        <v>0.13617705973138935</v>
      </c>
      <c r="BA62" s="143" t="s">
        <v>337</v>
      </c>
      <c r="BC62" s="285">
        <f>BC61/BD61</f>
        <v>0.1030786696941365</v>
      </c>
      <c r="BD62" s="3"/>
      <c r="BF62" s="38"/>
      <c r="BG62" s="38"/>
      <c r="BH62" s="38"/>
      <c r="BI62" s="38"/>
      <c r="BJ62" s="38"/>
      <c r="BK62" s="38"/>
      <c r="BL62" s="38"/>
      <c r="BM62" s="38"/>
      <c r="BN62" s="38"/>
    </row>
    <row r="64" spans="2:66">
      <c r="B64" s="7"/>
      <c r="C64" s="7"/>
      <c r="L64" s="7"/>
      <c r="M64" s="7"/>
      <c r="V64" s="7"/>
      <c r="W64" s="7"/>
    </row>
    <row r="65" spans="2:39">
      <c r="B65" s="286"/>
      <c r="C65" s="286"/>
      <c r="D65" s="286"/>
      <c r="E65" s="286"/>
      <c r="F65" s="286"/>
      <c r="G65" s="286"/>
      <c r="H65" s="286"/>
      <c r="I65" s="286"/>
      <c r="J65" s="286"/>
      <c r="K65" s="286"/>
      <c r="L65" s="286"/>
      <c r="M65" s="286"/>
      <c r="N65" s="286"/>
      <c r="O65" s="286"/>
      <c r="P65" s="286"/>
      <c r="Q65" s="286"/>
      <c r="R65" s="286"/>
      <c r="S65" s="286"/>
      <c r="T65" s="286"/>
      <c r="U65" s="286"/>
      <c r="V65" s="286"/>
      <c r="W65" s="286"/>
      <c r="X65" s="286"/>
      <c r="Y65" s="286"/>
      <c r="Z65" s="286"/>
      <c r="AA65" s="286"/>
      <c r="AH65" s="3">
        <v>2017</v>
      </c>
      <c r="AI65" s="3">
        <v>2018</v>
      </c>
      <c r="AJ65" s="3">
        <v>2019</v>
      </c>
      <c r="AK65" s="3">
        <v>2020</v>
      </c>
    </row>
    <row r="66" spans="2:39">
      <c r="B66" s="122" t="s">
        <v>0</v>
      </c>
      <c r="C66" s="122">
        <v>2021</v>
      </c>
      <c r="D66" s="122">
        <v>2020</v>
      </c>
      <c r="E66" s="122">
        <v>2019</v>
      </c>
      <c r="F66" s="122">
        <v>2018</v>
      </c>
      <c r="G66" s="122">
        <v>2017</v>
      </c>
      <c r="H66" s="286"/>
      <c r="I66" s="286"/>
      <c r="J66" s="286"/>
      <c r="K66" s="286"/>
      <c r="L66" s="122" t="s">
        <v>0</v>
      </c>
      <c r="M66" s="122">
        <v>2020</v>
      </c>
      <c r="N66" s="122">
        <v>2019</v>
      </c>
      <c r="O66" s="122">
        <v>2018</v>
      </c>
      <c r="P66" s="122">
        <v>2017</v>
      </c>
      <c r="Q66" s="286"/>
      <c r="R66" s="286"/>
      <c r="S66" s="286"/>
      <c r="T66" s="286"/>
      <c r="U66" s="286"/>
      <c r="V66" s="286"/>
      <c r="W66" s="286"/>
      <c r="X66" s="286"/>
      <c r="Y66" s="286"/>
      <c r="Z66" s="286"/>
      <c r="AA66" s="286"/>
      <c r="AC66" s="286"/>
      <c r="AG66" s="3" t="s">
        <v>438</v>
      </c>
      <c r="AH66" s="287">
        <v>1561.65</v>
      </c>
      <c r="AI66" s="288">
        <v>1552.5</v>
      </c>
      <c r="AJ66" s="288">
        <v>1663.3000000000002</v>
      </c>
      <c r="AK66" s="288">
        <v>1842.2</v>
      </c>
    </row>
    <row r="67" spans="2:39">
      <c r="B67" s="26" t="s">
        <v>23</v>
      </c>
      <c r="C67" s="289">
        <v>13</v>
      </c>
      <c r="D67" s="289">
        <v>13</v>
      </c>
      <c r="E67" s="289">
        <v>13</v>
      </c>
      <c r="F67" s="289">
        <v>13</v>
      </c>
      <c r="G67" s="289">
        <v>12</v>
      </c>
      <c r="H67" s="286"/>
      <c r="I67" s="286"/>
      <c r="J67" s="286"/>
      <c r="K67" s="286"/>
      <c r="L67" s="26" t="s">
        <v>23</v>
      </c>
      <c r="M67" s="289">
        <v>13</v>
      </c>
      <c r="N67" s="289">
        <v>13</v>
      </c>
      <c r="O67" s="289">
        <v>13</v>
      </c>
      <c r="P67" s="289">
        <v>12</v>
      </c>
      <c r="Q67" s="286"/>
      <c r="R67" s="286"/>
      <c r="S67" s="286"/>
      <c r="T67" s="286"/>
      <c r="U67" s="286"/>
      <c r="V67" s="286"/>
      <c r="W67" s="286"/>
      <c r="X67" s="286"/>
      <c r="Y67" s="286"/>
      <c r="Z67" s="286"/>
      <c r="AA67" s="286"/>
      <c r="AC67" s="286"/>
      <c r="AG67" s="3" t="s">
        <v>336</v>
      </c>
      <c r="AH67" s="285"/>
      <c r="AI67" s="285">
        <v>-5.8591873979445394E-3</v>
      </c>
      <c r="AJ67" s="285">
        <v>7.1368760064412354E-2</v>
      </c>
      <c r="AK67" s="285">
        <v>0.10755726567666678</v>
      </c>
    </row>
    <row r="68" spans="2:39">
      <c r="B68" s="26" t="s">
        <v>30</v>
      </c>
      <c r="C68" s="289">
        <v>22</v>
      </c>
      <c r="D68" s="289">
        <v>20</v>
      </c>
      <c r="E68" s="289">
        <v>19</v>
      </c>
      <c r="F68" s="289">
        <v>31</v>
      </c>
      <c r="G68" s="289">
        <v>31</v>
      </c>
      <c r="H68" s="286"/>
      <c r="I68" s="286"/>
      <c r="J68" s="286"/>
      <c r="K68" s="286"/>
      <c r="L68" s="26" t="s">
        <v>30</v>
      </c>
      <c r="M68" s="289">
        <v>20</v>
      </c>
      <c r="N68" s="289">
        <v>19</v>
      </c>
      <c r="O68" s="289">
        <v>31</v>
      </c>
      <c r="P68" s="289">
        <v>31</v>
      </c>
      <c r="Q68" s="286"/>
      <c r="R68" s="286"/>
      <c r="S68" s="286"/>
      <c r="T68" s="286"/>
      <c r="U68" s="286"/>
      <c r="V68" s="286"/>
      <c r="W68" s="286"/>
      <c r="X68" s="286"/>
      <c r="Y68" s="286"/>
      <c r="Z68" s="286"/>
      <c r="AA68" s="286"/>
      <c r="AC68" s="286"/>
    </row>
    <row r="69" spans="2:39">
      <c r="B69" s="26" t="s">
        <v>68</v>
      </c>
      <c r="C69" s="289">
        <v>86</v>
      </c>
      <c r="D69" s="289">
        <v>77</v>
      </c>
      <c r="E69" s="289">
        <v>63</v>
      </c>
      <c r="F69" s="289">
        <v>60</v>
      </c>
      <c r="G69" s="289">
        <v>66</v>
      </c>
      <c r="H69" s="286"/>
      <c r="I69" s="286"/>
      <c r="J69" s="286"/>
      <c r="K69" s="286"/>
      <c r="L69" s="26" t="s">
        <v>68</v>
      </c>
      <c r="M69" s="289">
        <v>77</v>
      </c>
      <c r="N69" s="289">
        <v>63</v>
      </c>
      <c r="O69" s="289">
        <v>60</v>
      </c>
      <c r="P69" s="289">
        <v>66</v>
      </c>
      <c r="Q69" s="286"/>
      <c r="R69" s="286"/>
      <c r="S69" s="286"/>
      <c r="T69" s="286"/>
      <c r="U69" s="286"/>
      <c r="V69" s="286"/>
      <c r="W69" s="286"/>
      <c r="X69" s="286"/>
      <c r="Y69" s="286"/>
      <c r="Z69" s="286"/>
      <c r="AA69" s="286"/>
      <c r="AC69" s="286"/>
    </row>
    <row r="70" spans="2:39">
      <c r="B70" s="26" t="s">
        <v>24</v>
      </c>
      <c r="C70" s="289">
        <v>20</v>
      </c>
      <c r="D70" s="289">
        <v>21</v>
      </c>
      <c r="E70" s="289">
        <v>21</v>
      </c>
      <c r="F70" s="289">
        <v>22</v>
      </c>
      <c r="G70" s="289">
        <v>22</v>
      </c>
      <c r="H70" s="286"/>
      <c r="I70" s="286"/>
      <c r="J70" s="286"/>
      <c r="K70" s="286"/>
      <c r="L70" s="26" t="s">
        <v>24</v>
      </c>
      <c r="M70" s="289">
        <v>21</v>
      </c>
      <c r="N70" s="289">
        <v>21</v>
      </c>
      <c r="O70" s="289">
        <v>22</v>
      </c>
      <c r="P70" s="289">
        <v>22</v>
      </c>
      <c r="Q70" s="286"/>
      <c r="R70" s="286"/>
      <c r="S70" s="286"/>
      <c r="T70" s="286"/>
      <c r="U70" s="286"/>
      <c r="V70" s="286"/>
      <c r="W70" s="286"/>
      <c r="X70" s="286"/>
      <c r="Y70" s="286"/>
      <c r="Z70" s="286"/>
      <c r="AA70" s="286"/>
      <c r="AC70" s="286"/>
      <c r="AH70" s="3">
        <v>2016</v>
      </c>
      <c r="AI70" s="3">
        <v>2017</v>
      </c>
      <c r="AJ70" s="3">
        <v>2018</v>
      </c>
      <c r="AK70" s="3">
        <v>2019</v>
      </c>
      <c r="AM70" s="288"/>
    </row>
    <row r="71" spans="2:39">
      <c r="B71" s="26" t="s">
        <v>80</v>
      </c>
      <c r="C71" s="289">
        <v>279</v>
      </c>
      <c r="D71" s="289">
        <v>227</v>
      </c>
      <c r="E71" s="289">
        <v>159</v>
      </c>
      <c r="F71" s="289">
        <v>150</v>
      </c>
      <c r="G71" s="289">
        <v>144</v>
      </c>
      <c r="H71" s="286"/>
      <c r="I71" s="286"/>
      <c r="J71" s="286"/>
      <c r="K71" s="286"/>
      <c r="L71" s="26" t="s">
        <v>80</v>
      </c>
      <c r="M71" s="289">
        <v>227</v>
      </c>
      <c r="N71" s="289">
        <v>159</v>
      </c>
      <c r="O71" s="289">
        <v>150</v>
      </c>
      <c r="P71" s="289">
        <v>144</v>
      </c>
      <c r="Q71" s="286"/>
      <c r="R71" s="286"/>
      <c r="S71" s="286"/>
      <c r="T71" s="286"/>
      <c r="U71" s="286"/>
      <c r="V71" s="286"/>
      <c r="W71" s="286"/>
      <c r="X71" s="286"/>
      <c r="Y71" s="286"/>
      <c r="Z71" s="286"/>
      <c r="AA71" s="286"/>
      <c r="AC71" s="286"/>
      <c r="AG71" s="3" t="s">
        <v>335</v>
      </c>
      <c r="AH71" s="287">
        <v>1497.4</v>
      </c>
      <c r="AI71" s="288">
        <v>1650.85</v>
      </c>
      <c r="AJ71" s="288">
        <v>1611.7</v>
      </c>
      <c r="AK71" s="288">
        <v>1723.3000000000002</v>
      </c>
    </row>
    <row r="72" spans="2:39">
      <c r="B72" s="26" t="s">
        <v>25</v>
      </c>
      <c r="C72" s="289">
        <v>192.7</v>
      </c>
      <c r="D72" s="289">
        <v>186.1</v>
      </c>
      <c r="E72" s="289">
        <v>180.7</v>
      </c>
      <c r="F72" s="289">
        <v>172</v>
      </c>
      <c r="G72" s="289">
        <v>168</v>
      </c>
      <c r="H72" s="286"/>
      <c r="I72" s="286"/>
      <c r="J72" s="286"/>
      <c r="K72" s="286"/>
      <c r="L72" s="26" t="s">
        <v>25</v>
      </c>
      <c r="M72" s="289">
        <v>186.1</v>
      </c>
      <c r="N72" s="289">
        <v>180.7</v>
      </c>
      <c r="O72" s="289">
        <v>172</v>
      </c>
      <c r="P72" s="289">
        <v>168</v>
      </c>
      <c r="Q72" s="286"/>
      <c r="R72" s="286"/>
      <c r="S72" s="286"/>
      <c r="T72" s="286"/>
      <c r="U72" s="286"/>
      <c r="V72" s="286"/>
      <c r="W72" s="286"/>
      <c r="X72" s="286"/>
      <c r="Y72" s="286"/>
      <c r="Z72" s="286"/>
      <c r="AA72" s="286"/>
      <c r="AC72" s="286"/>
      <c r="AG72" s="3" t="s">
        <v>336</v>
      </c>
      <c r="AH72" s="285"/>
      <c r="AI72" s="285">
        <f>(AI71-AH71)/AH71</f>
        <v>0.10247762788833967</v>
      </c>
      <c r="AJ72" s="285">
        <f>(AJ71-AI71)/AI71</f>
        <v>-2.3715055880304006E-2</v>
      </c>
      <c r="AK72" s="285">
        <f>(AK71-AJ71)/AJ71</f>
        <v>6.9243655767202414E-2</v>
      </c>
    </row>
    <row r="73" spans="2:39">
      <c r="B73" s="26" t="s">
        <v>7</v>
      </c>
      <c r="C73" s="289">
        <v>9</v>
      </c>
      <c r="D73" s="289">
        <v>8</v>
      </c>
      <c r="E73" s="289">
        <v>8</v>
      </c>
      <c r="F73" s="289">
        <v>7</v>
      </c>
      <c r="G73" s="289">
        <v>7</v>
      </c>
      <c r="H73" s="286"/>
      <c r="I73" s="286"/>
      <c r="J73" s="286"/>
      <c r="K73" s="286"/>
      <c r="L73" s="26" t="s">
        <v>7</v>
      </c>
      <c r="M73" s="289">
        <v>8</v>
      </c>
      <c r="N73" s="289">
        <v>8</v>
      </c>
      <c r="O73" s="289">
        <v>7</v>
      </c>
      <c r="P73" s="289">
        <v>7</v>
      </c>
      <c r="Q73" s="286"/>
      <c r="R73" s="286"/>
      <c r="S73" s="286"/>
      <c r="T73" s="286"/>
      <c r="U73" s="286"/>
      <c r="V73" s="286"/>
      <c r="W73" s="286"/>
      <c r="X73" s="286"/>
      <c r="Y73" s="286"/>
      <c r="Z73" s="286"/>
      <c r="AA73" s="286"/>
      <c r="AC73" s="286"/>
    </row>
    <row r="74" spans="2:39">
      <c r="B74" s="26" t="s">
        <v>21</v>
      </c>
      <c r="C74" s="289">
        <v>63.3</v>
      </c>
      <c r="D74" s="289">
        <v>63</v>
      </c>
      <c r="E74" s="289">
        <v>61</v>
      </c>
      <c r="F74" s="289">
        <v>60</v>
      </c>
      <c r="G74" s="289">
        <v>55</v>
      </c>
      <c r="H74" s="286"/>
      <c r="I74" s="286"/>
      <c r="J74" s="286"/>
      <c r="K74" s="286"/>
      <c r="L74" s="26" t="s">
        <v>21</v>
      </c>
      <c r="M74" s="289">
        <v>63</v>
      </c>
      <c r="N74" s="289">
        <v>61</v>
      </c>
      <c r="O74" s="289">
        <v>60</v>
      </c>
      <c r="P74" s="289">
        <v>55</v>
      </c>
      <c r="Q74" s="286"/>
      <c r="R74" s="286"/>
      <c r="S74" s="286"/>
      <c r="T74" s="286"/>
      <c r="U74" s="286"/>
      <c r="V74" s="286"/>
      <c r="W74" s="286"/>
      <c r="X74" s="286"/>
      <c r="Y74" s="286"/>
      <c r="Z74" s="286"/>
      <c r="AA74" s="286"/>
      <c r="AC74" s="286"/>
    </row>
    <row r="75" spans="2:39">
      <c r="B75" s="26" t="s">
        <v>16</v>
      </c>
      <c r="C75" s="289">
        <v>30</v>
      </c>
      <c r="D75" s="289">
        <v>24</v>
      </c>
      <c r="E75" s="289">
        <v>24</v>
      </c>
      <c r="F75" s="289">
        <v>23.25</v>
      </c>
      <c r="G75" s="289">
        <v>23.55</v>
      </c>
      <c r="H75" s="286"/>
      <c r="I75" s="286"/>
      <c r="J75" s="286"/>
      <c r="K75" s="286"/>
      <c r="L75" s="26" t="s">
        <v>16</v>
      </c>
      <c r="M75" s="289">
        <v>24</v>
      </c>
      <c r="N75" s="289">
        <v>24</v>
      </c>
      <c r="O75" s="289">
        <v>23.25</v>
      </c>
      <c r="P75" s="289">
        <v>23.55</v>
      </c>
      <c r="Q75" s="286"/>
      <c r="R75" s="286"/>
      <c r="S75" s="286"/>
      <c r="T75" s="286"/>
      <c r="U75" s="286"/>
      <c r="V75" s="286"/>
      <c r="W75" s="286"/>
      <c r="X75" s="286"/>
      <c r="Y75" s="286"/>
      <c r="Z75" s="286"/>
      <c r="AA75" s="286"/>
      <c r="AC75" s="286"/>
    </row>
    <row r="76" spans="2:39">
      <c r="B76" s="26" t="s">
        <v>12</v>
      </c>
      <c r="C76" s="289">
        <v>102</v>
      </c>
      <c r="D76" s="289">
        <v>81</v>
      </c>
      <c r="E76" s="289">
        <v>70</v>
      </c>
      <c r="F76" s="289">
        <v>69</v>
      </c>
      <c r="G76" s="289">
        <v>64</v>
      </c>
      <c r="H76" s="286"/>
      <c r="I76" s="286"/>
      <c r="J76" s="286"/>
      <c r="K76" s="286"/>
      <c r="L76" s="26" t="s">
        <v>12</v>
      </c>
      <c r="M76" s="289">
        <v>81</v>
      </c>
      <c r="N76" s="289">
        <v>70</v>
      </c>
      <c r="O76" s="289">
        <v>69</v>
      </c>
      <c r="P76" s="289">
        <v>64</v>
      </c>
      <c r="Q76" s="286"/>
      <c r="R76" s="286"/>
      <c r="S76" s="286"/>
      <c r="T76" s="286"/>
      <c r="U76" s="286"/>
      <c r="V76" s="286"/>
      <c r="W76" s="286"/>
      <c r="X76" s="286"/>
      <c r="Y76" s="286"/>
      <c r="Z76" s="286"/>
      <c r="AA76" s="286"/>
      <c r="AC76" s="286"/>
      <c r="AH76" s="3">
        <v>2017</v>
      </c>
      <c r="AI76" s="3">
        <v>2018</v>
      </c>
      <c r="AJ76" s="3">
        <v>2019</v>
      </c>
      <c r="AK76" s="3">
        <v>2020</v>
      </c>
      <c r="AL76" s="3">
        <v>2021</v>
      </c>
    </row>
    <row r="77" spans="2:39">
      <c r="B77" s="26" t="s">
        <v>19</v>
      </c>
      <c r="C77" s="289">
        <v>19</v>
      </c>
      <c r="D77" s="289">
        <v>18</v>
      </c>
      <c r="E77" s="289">
        <v>18</v>
      </c>
      <c r="F77" s="289">
        <v>16</v>
      </c>
      <c r="G77" s="289">
        <v>15</v>
      </c>
      <c r="H77" s="286"/>
      <c r="I77" s="286"/>
      <c r="J77" s="286"/>
      <c r="K77" s="286"/>
      <c r="L77" s="26" t="s">
        <v>19</v>
      </c>
      <c r="M77" s="289">
        <v>18</v>
      </c>
      <c r="N77" s="289">
        <v>18</v>
      </c>
      <c r="O77" s="289">
        <v>16</v>
      </c>
      <c r="P77" s="289">
        <v>15</v>
      </c>
      <c r="Q77" s="286"/>
      <c r="R77" s="286"/>
      <c r="S77" s="286"/>
      <c r="T77" s="286"/>
      <c r="U77" s="286"/>
      <c r="V77" s="286"/>
      <c r="W77" s="286"/>
      <c r="X77" s="286"/>
      <c r="Y77" s="286"/>
      <c r="Z77" s="286"/>
      <c r="AA77" s="286"/>
      <c r="AC77" s="286"/>
      <c r="AG77" s="3" t="s">
        <v>562</v>
      </c>
      <c r="AH77" s="287">
        <v>1560.8500000000001</v>
      </c>
      <c r="AI77" s="287">
        <v>1551.7</v>
      </c>
      <c r="AJ77" s="287">
        <v>1663.3000000000002</v>
      </c>
      <c r="AK77" s="287">
        <v>1839.2</v>
      </c>
      <c r="AL77" s="287">
        <v>1969.2</v>
      </c>
    </row>
    <row r="78" spans="2:39">
      <c r="B78" s="26" t="s">
        <v>20</v>
      </c>
      <c r="C78" s="289">
        <v>80</v>
      </c>
      <c r="D78" s="289">
        <v>72</v>
      </c>
      <c r="E78" s="289">
        <v>73</v>
      </c>
      <c r="F78" s="289">
        <v>73</v>
      </c>
      <c r="G78" s="289">
        <v>71</v>
      </c>
      <c r="H78" s="286"/>
      <c r="I78" s="286"/>
      <c r="J78" s="286"/>
      <c r="K78" s="286"/>
      <c r="L78" s="26" t="s">
        <v>20</v>
      </c>
      <c r="M78" s="289">
        <v>72</v>
      </c>
      <c r="N78" s="289">
        <v>73</v>
      </c>
      <c r="O78" s="289">
        <v>73</v>
      </c>
      <c r="P78" s="289">
        <v>71</v>
      </c>
      <c r="Q78" s="286"/>
      <c r="R78" s="286"/>
      <c r="S78" s="286"/>
      <c r="T78" s="286"/>
      <c r="U78" s="286"/>
      <c r="V78" s="286"/>
      <c r="W78" s="286"/>
      <c r="X78" s="286"/>
      <c r="Y78" s="286"/>
      <c r="Z78" s="286"/>
      <c r="AA78" s="286"/>
      <c r="AC78" s="286"/>
      <c r="AG78" s="3" t="s">
        <v>336</v>
      </c>
      <c r="AI78" s="285">
        <v>-5.862190473139693E-3</v>
      </c>
      <c r="AJ78" s="285">
        <v>7.1921118772958773E-2</v>
      </c>
      <c r="AK78" s="285">
        <v>0.10575362231708041</v>
      </c>
      <c r="AL78" s="285">
        <v>7.0682905611135272E-2</v>
      </c>
    </row>
    <row r="79" spans="2:39">
      <c r="B79" s="26" t="s">
        <v>8</v>
      </c>
      <c r="C79" s="289">
        <v>17</v>
      </c>
      <c r="D79" s="289">
        <v>16</v>
      </c>
      <c r="E79" s="289">
        <v>17</v>
      </c>
      <c r="F79" s="289">
        <v>16</v>
      </c>
      <c r="G79" s="289">
        <v>14</v>
      </c>
      <c r="H79" s="286"/>
      <c r="I79" s="286"/>
      <c r="J79" s="286"/>
      <c r="K79" s="286"/>
      <c r="L79" s="26" t="s">
        <v>8</v>
      </c>
      <c r="M79" s="289">
        <v>16</v>
      </c>
      <c r="N79" s="289">
        <v>17</v>
      </c>
      <c r="O79" s="289">
        <v>16</v>
      </c>
      <c r="P79" s="289">
        <v>14</v>
      </c>
      <c r="Q79" s="286"/>
      <c r="R79" s="286"/>
      <c r="S79" s="286"/>
      <c r="T79" s="286"/>
      <c r="U79" s="286"/>
      <c r="V79" s="286"/>
      <c r="W79" s="286"/>
      <c r="X79" s="286"/>
      <c r="Y79" s="286"/>
      <c r="Z79" s="286"/>
      <c r="AA79" s="286"/>
      <c r="AC79" s="286"/>
    </row>
    <row r="80" spans="2:39">
      <c r="B80" s="26" t="s">
        <v>15</v>
      </c>
      <c r="C80" s="289">
        <v>99</v>
      </c>
      <c r="D80" s="289">
        <v>99</v>
      </c>
      <c r="E80" s="289">
        <v>99</v>
      </c>
      <c r="F80" s="289">
        <v>70</v>
      </c>
      <c r="G80" s="289">
        <v>140</v>
      </c>
      <c r="H80" s="286"/>
      <c r="I80" s="286"/>
      <c r="J80" s="286"/>
      <c r="K80" s="286"/>
      <c r="L80" s="26" t="s">
        <v>15</v>
      </c>
      <c r="M80" s="289">
        <v>99</v>
      </c>
      <c r="N80" s="289">
        <v>99</v>
      </c>
      <c r="O80" s="289">
        <v>70</v>
      </c>
      <c r="P80" s="289">
        <v>140</v>
      </c>
      <c r="Q80" s="286"/>
      <c r="R80" s="286"/>
      <c r="S80" s="286"/>
      <c r="T80" s="286"/>
      <c r="U80" s="286"/>
      <c r="V80" s="286"/>
      <c r="W80" s="286"/>
      <c r="X80" s="286"/>
      <c r="Y80" s="286"/>
      <c r="Z80" s="286"/>
      <c r="AA80" s="286"/>
      <c r="AC80" s="286"/>
    </row>
    <row r="81" spans="2:29">
      <c r="B81" s="26" t="s">
        <v>6</v>
      </c>
      <c r="C81" s="289">
        <v>86</v>
      </c>
      <c r="D81" s="289">
        <v>83</v>
      </c>
      <c r="E81" s="289">
        <v>67</v>
      </c>
      <c r="F81" s="289">
        <v>66</v>
      </c>
      <c r="G81" s="289">
        <v>66</v>
      </c>
      <c r="H81" s="286"/>
      <c r="I81" s="286"/>
      <c r="J81" s="286"/>
      <c r="K81" s="286"/>
      <c r="L81" s="26" t="s">
        <v>6</v>
      </c>
      <c r="M81" s="289">
        <v>83</v>
      </c>
      <c r="N81" s="289">
        <v>67</v>
      </c>
      <c r="O81" s="289">
        <v>66</v>
      </c>
      <c r="P81" s="289">
        <v>66</v>
      </c>
      <c r="Q81" s="286"/>
      <c r="R81" s="286"/>
      <c r="S81" s="286"/>
      <c r="T81" s="286"/>
      <c r="U81" s="286"/>
      <c r="V81" s="286"/>
      <c r="W81" s="286"/>
      <c r="X81" s="286"/>
      <c r="Y81" s="286"/>
      <c r="Z81" s="286"/>
      <c r="AA81" s="286"/>
      <c r="AC81" s="286"/>
    </row>
    <row r="82" spans="2:29">
      <c r="B82" s="26" t="s">
        <v>11</v>
      </c>
      <c r="C82" s="289">
        <v>16.2</v>
      </c>
      <c r="D82" s="289">
        <v>17.100000000000001</v>
      </c>
      <c r="E82" s="289">
        <v>18.5</v>
      </c>
      <c r="F82" s="289">
        <v>14</v>
      </c>
      <c r="G82" s="289">
        <v>16.350000000000001</v>
      </c>
      <c r="H82" s="286"/>
      <c r="I82" s="286"/>
      <c r="J82" s="286"/>
      <c r="K82" s="286"/>
      <c r="L82" s="26" t="s">
        <v>11</v>
      </c>
      <c r="M82" s="289">
        <v>17.100000000000001</v>
      </c>
      <c r="N82" s="289">
        <v>18.5</v>
      </c>
      <c r="O82" s="289">
        <v>14</v>
      </c>
      <c r="P82" s="289">
        <v>16.350000000000001</v>
      </c>
      <c r="Q82" s="286"/>
      <c r="R82" s="286"/>
      <c r="S82" s="286"/>
      <c r="T82" s="286"/>
      <c r="U82" s="286"/>
      <c r="V82" s="286"/>
      <c r="W82" s="286"/>
      <c r="X82" s="286"/>
      <c r="Y82" s="286"/>
      <c r="Z82" s="286"/>
      <c r="AA82" s="286"/>
      <c r="AC82" s="286"/>
    </row>
    <row r="83" spans="2:29">
      <c r="B83" s="153" t="s">
        <v>125</v>
      </c>
      <c r="C83" s="289">
        <v>181</v>
      </c>
      <c r="D83" s="289">
        <v>193</v>
      </c>
      <c r="E83" s="289">
        <v>152</v>
      </c>
      <c r="F83" s="289">
        <v>83</v>
      </c>
      <c r="G83" s="289">
        <v>82</v>
      </c>
      <c r="H83" s="286"/>
      <c r="I83" s="286"/>
      <c r="J83" s="286"/>
      <c r="K83" s="286"/>
      <c r="L83" s="153" t="s">
        <v>125</v>
      </c>
      <c r="M83" s="289">
        <v>193</v>
      </c>
      <c r="N83" s="289">
        <v>152</v>
      </c>
      <c r="O83" s="289">
        <v>83</v>
      </c>
      <c r="P83" s="289">
        <v>82</v>
      </c>
      <c r="Q83" s="286"/>
      <c r="R83" s="286"/>
      <c r="S83" s="286"/>
      <c r="T83" s="286"/>
      <c r="U83" s="286"/>
      <c r="V83" s="286"/>
      <c r="W83" s="286"/>
      <c r="X83" s="286"/>
      <c r="Y83" s="286"/>
      <c r="Z83" s="286"/>
      <c r="AA83" s="286"/>
      <c r="AC83" s="286"/>
    </row>
    <row r="84" spans="2:29">
      <c r="B84" s="26" t="s">
        <v>2</v>
      </c>
      <c r="C84" s="289">
        <v>40</v>
      </c>
      <c r="D84" s="289">
        <v>40</v>
      </c>
      <c r="E84" s="289">
        <v>50</v>
      </c>
      <c r="F84" s="289">
        <v>50</v>
      </c>
      <c r="G84" s="289">
        <v>50</v>
      </c>
      <c r="H84" s="286"/>
      <c r="I84" s="286"/>
      <c r="J84" s="286"/>
      <c r="K84" s="286"/>
      <c r="L84" s="26" t="s">
        <v>2</v>
      </c>
      <c r="M84" s="289">
        <v>40</v>
      </c>
      <c r="N84" s="289">
        <v>50</v>
      </c>
      <c r="O84" s="289">
        <v>50</v>
      </c>
      <c r="P84" s="289">
        <v>50</v>
      </c>
      <c r="Q84" s="286"/>
      <c r="R84" s="286"/>
      <c r="S84" s="286"/>
      <c r="T84" s="286"/>
      <c r="U84" s="286"/>
      <c r="V84" s="286"/>
      <c r="W84" s="286"/>
      <c r="X84" s="286"/>
      <c r="Y84" s="286"/>
      <c r="Z84" s="286"/>
      <c r="AA84" s="286"/>
      <c r="AC84" s="286"/>
    </row>
    <row r="85" spans="2:29">
      <c r="B85" s="283" t="s">
        <v>83</v>
      </c>
      <c r="C85" s="289">
        <v>7</v>
      </c>
      <c r="D85" s="289">
        <v>5</v>
      </c>
      <c r="E85" s="289">
        <v>6</v>
      </c>
      <c r="F85" s="289">
        <v>7</v>
      </c>
      <c r="G85" s="289">
        <v>7</v>
      </c>
      <c r="H85" s="286"/>
      <c r="I85" s="286"/>
      <c r="J85" s="286"/>
      <c r="K85" s="286"/>
      <c r="L85" s="283" t="s">
        <v>83</v>
      </c>
      <c r="M85" s="289">
        <v>5</v>
      </c>
      <c r="N85" s="289">
        <v>6</v>
      </c>
      <c r="O85" s="289">
        <v>7</v>
      </c>
      <c r="P85" s="289">
        <v>7</v>
      </c>
      <c r="Q85" s="286"/>
      <c r="R85" s="286"/>
      <c r="S85" s="286"/>
      <c r="T85" s="286"/>
      <c r="U85" s="286"/>
      <c r="V85" s="286"/>
      <c r="W85" s="286"/>
      <c r="X85" s="286"/>
      <c r="Y85" s="286"/>
      <c r="Z85" s="286"/>
      <c r="AA85" s="286"/>
      <c r="AC85" s="286"/>
    </row>
    <row r="86" spans="2:29">
      <c r="B86" s="283" t="s">
        <v>31</v>
      </c>
      <c r="C86" s="289">
        <v>36</v>
      </c>
      <c r="D86" s="289">
        <v>30</v>
      </c>
      <c r="E86" s="289">
        <v>30</v>
      </c>
      <c r="F86" s="289">
        <v>28</v>
      </c>
      <c r="G86" s="289">
        <v>25</v>
      </c>
      <c r="H86" s="286"/>
      <c r="I86" s="286"/>
      <c r="J86" s="286"/>
      <c r="K86" s="286"/>
      <c r="L86" s="283" t="s">
        <v>17</v>
      </c>
      <c r="M86" s="289">
        <v>3</v>
      </c>
      <c r="N86" s="289">
        <v>0</v>
      </c>
      <c r="O86" s="289">
        <v>0.8</v>
      </c>
      <c r="P86" s="289">
        <v>0.8</v>
      </c>
      <c r="Q86" s="286"/>
      <c r="R86" s="286"/>
      <c r="S86" s="286"/>
      <c r="T86" s="286"/>
      <c r="U86" s="286"/>
      <c r="V86" s="286"/>
      <c r="W86" s="286"/>
      <c r="X86" s="286"/>
      <c r="Y86" s="286"/>
      <c r="Z86" s="286"/>
      <c r="AA86" s="286"/>
      <c r="AC86" s="286"/>
    </row>
    <row r="87" spans="2:29">
      <c r="B87" s="26" t="s">
        <v>4</v>
      </c>
      <c r="C87" s="289">
        <v>21</v>
      </c>
      <c r="D87" s="289">
        <v>22</v>
      </c>
      <c r="E87" s="289">
        <v>22</v>
      </c>
      <c r="F87" s="289">
        <v>22</v>
      </c>
      <c r="G87" s="289">
        <v>22</v>
      </c>
      <c r="H87" s="286"/>
      <c r="I87" s="286"/>
      <c r="J87" s="286"/>
      <c r="K87" s="286"/>
      <c r="L87" s="26" t="s">
        <v>31</v>
      </c>
      <c r="M87" s="289">
        <v>30</v>
      </c>
      <c r="N87" s="289">
        <v>30</v>
      </c>
      <c r="O87" s="289">
        <v>28</v>
      </c>
      <c r="P87" s="289">
        <v>25</v>
      </c>
      <c r="Q87" s="286"/>
      <c r="R87" s="286"/>
      <c r="S87" s="286"/>
      <c r="T87" s="286"/>
      <c r="U87" s="286"/>
      <c r="V87" s="286"/>
      <c r="W87" s="286"/>
      <c r="X87" s="286"/>
      <c r="Y87" s="286"/>
      <c r="Z87" s="286"/>
      <c r="AA87" s="286"/>
      <c r="AC87" s="286"/>
    </row>
    <row r="88" spans="2:29">
      <c r="B88" s="26" t="s">
        <v>13</v>
      </c>
      <c r="C88" s="289">
        <v>124</v>
      </c>
      <c r="D88" s="289">
        <v>122</v>
      </c>
      <c r="E88" s="289">
        <v>105.7</v>
      </c>
      <c r="F88" s="289">
        <v>110.5</v>
      </c>
      <c r="G88" s="289">
        <v>91</v>
      </c>
      <c r="H88" s="286"/>
      <c r="I88" s="286"/>
      <c r="J88" s="286"/>
      <c r="K88" s="286"/>
      <c r="L88" s="26" t="s">
        <v>4</v>
      </c>
      <c r="M88" s="289">
        <v>22</v>
      </c>
      <c r="N88" s="289">
        <v>22</v>
      </c>
      <c r="O88" s="289">
        <v>22</v>
      </c>
      <c r="P88" s="289">
        <v>22</v>
      </c>
      <c r="Q88" s="286"/>
      <c r="R88" s="286"/>
      <c r="S88" s="286"/>
      <c r="T88" s="286"/>
      <c r="U88" s="286"/>
      <c r="V88" s="286"/>
      <c r="W88" s="286"/>
      <c r="X88" s="286"/>
      <c r="Y88" s="286"/>
      <c r="Z88" s="286"/>
      <c r="AA88" s="286"/>
      <c r="AC88" s="286"/>
    </row>
    <row r="89" spans="2:29">
      <c r="B89" s="26" t="s">
        <v>34</v>
      </c>
      <c r="C89" s="289">
        <v>20</v>
      </c>
      <c r="D89" s="289">
        <v>20</v>
      </c>
      <c r="E89" s="289">
        <v>15</v>
      </c>
      <c r="F89" s="289">
        <v>15</v>
      </c>
      <c r="G89" s="289">
        <v>15</v>
      </c>
      <c r="H89" s="286"/>
      <c r="I89" s="286"/>
      <c r="J89" s="286"/>
      <c r="K89" s="286"/>
      <c r="L89" s="26" t="s">
        <v>13</v>
      </c>
      <c r="M89" s="289">
        <v>122</v>
      </c>
      <c r="N89" s="289">
        <v>105.7</v>
      </c>
      <c r="O89" s="289">
        <v>110.5</v>
      </c>
      <c r="P89" s="289">
        <v>91</v>
      </c>
      <c r="Q89" s="286"/>
      <c r="R89" s="286"/>
      <c r="S89" s="286"/>
      <c r="T89" s="286"/>
      <c r="U89" s="286"/>
      <c r="V89" s="286"/>
      <c r="W89" s="286"/>
      <c r="X89" s="286"/>
      <c r="Y89" s="286"/>
      <c r="Z89" s="286"/>
      <c r="AA89" s="286"/>
      <c r="AC89" s="286"/>
    </row>
    <row r="90" spans="2:29">
      <c r="B90" s="26" t="s">
        <v>18</v>
      </c>
      <c r="C90" s="289">
        <v>20</v>
      </c>
      <c r="D90" s="289">
        <v>20</v>
      </c>
      <c r="E90" s="289">
        <v>20</v>
      </c>
      <c r="F90" s="289">
        <v>20</v>
      </c>
      <c r="G90" s="289">
        <v>20</v>
      </c>
      <c r="H90" s="286"/>
      <c r="I90" s="286"/>
      <c r="J90" s="286"/>
      <c r="K90" s="286"/>
      <c r="L90" s="26" t="s">
        <v>34</v>
      </c>
      <c r="M90" s="289">
        <v>20</v>
      </c>
      <c r="N90" s="289">
        <v>15</v>
      </c>
      <c r="O90" s="289">
        <v>15</v>
      </c>
      <c r="P90" s="289">
        <v>15</v>
      </c>
      <c r="Q90" s="286"/>
      <c r="R90" s="286"/>
      <c r="S90" s="286"/>
      <c r="T90" s="286"/>
      <c r="U90" s="286"/>
      <c r="V90" s="286"/>
      <c r="W90" s="286"/>
      <c r="X90" s="286"/>
      <c r="Y90" s="286"/>
      <c r="Z90" s="286"/>
      <c r="AA90" s="286"/>
      <c r="AC90" s="286"/>
    </row>
    <row r="91" spans="2:29">
      <c r="B91" s="154" t="s">
        <v>67</v>
      </c>
      <c r="C91" s="289">
        <v>17</v>
      </c>
      <c r="D91" s="289">
        <v>16</v>
      </c>
      <c r="E91" s="289">
        <v>15</v>
      </c>
      <c r="F91" s="289">
        <v>15</v>
      </c>
      <c r="G91" s="289">
        <v>15</v>
      </c>
      <c r="H91" s="286"/>
      <c r="I91" s="286"/>
      <c r="J91" s="286"/>
      <c r="K91" s="286"/>
      <c r="L91" s="154" t="s">
        <v>18</v>
      </c>
      <c r="M91" s="289">
        <v>20</v>
      </c>
      <c r="N91" s="289">
        <v>20</v>
      </c>
      <c r="O91" s="289">
        <v>20</v>
      </c>
      <c r="P91" s="289">
        <v>20</v>
      </c>
      <c r="Q91" s="286"/>
      <c r="R91" s="286"/>
      <c r="S91" s="286"/>
      <c r="T91" s="286"/>
      <c r="U91" s="286"/>
      <c r="V91" s="286"/>
      <c r="W91" s="286"/>
      <c r="X91" s="286"/>
      <c r="Y91" s="286"/>
      <c r="Z91" s="286"/>
      <c r="AA91" s="286"/>
      <c r="AC91" s="286"/>
    </row>
    <row r="92" spans="2:29">
      <c r="B92" s="26" t="s">
        <v>5</v>
      </c>
      <c r="C92" s="289">
        <v>69</v>
      </c>
      <c r="D92" s="289">
        <v>60</v>
      </c>
      <c r="E92" s="289">
        <v>60</v>
      </c>
      <c r="F92" s="289">
        <v>60</v>
      </c>
      <c r="G92" s="289">
        <v>50</v>
      </c>
      <c r="H92" s="286"/>
      <c r="I92" s="286"/>
      <c r="J92" s="286"/>
      <c r="K92" s="286"/>
      <c r="L92" s="26" t="s">
        <v>67</v>
      </c>
      <c r="M92" s="289">
        <v>16</v>
      </c>
      <c r="N92" s="289">
        <v>15</v>
      </c>
      <c r="O92" s="289">
        <v>15</v>
      </c>
      <c r="P92" s="289">
        <v>15</v>
      </c>
      <c r="Q92" s="286"/>
      <c r="R92" s="286"/>
      <c r="S92" s="286"/>
      <c r="T92" s="286"/>
      <c r="U92" s="286"/>
      <c r="V92" s="286"/>
      <c r="W92" s="286"/>
      <c r="X92" s="286"/>
      <c r="Y92" s="286"/>
      <c r="Z92" s="286"/>
      <c r="AA92" s="286"/>
      <c r="AC92" s="286"/>
    </row>
    <row r="93" spans="2:29">
      <c r="B93" s="131" t="s">
        <v>28</v>
      </c>
      <c r="C93" s="289">
        <v>154</v>
      </c>
      <c r="D93" s="289">
        <v>154</v>
      </c>
      <c r="E93" s="289">
        <v>151</v>
      </c>
      <c r="F93" s="289">
        <v>149</v>
      </c>
      <c r="G93" s="289">
        <v>148</v>
      </c>
      <c r="H93" s="286"/>
      <c r="I93" s="286"/>
      <c r="J93" s="286"/>
      <c r="K93" s="286"/>
      <c r="L93" s="131" t="s">
        <v>5</v>
      </c>
      <c r="M93" s="289">
        <v>60</v>
      </c>
      <c r="N93" s="289">
        <v>60</v>
      </c>
      <c r="O93" s="289">
        <v>60</v>
      </c>
      <c r="P93" s="289">
        <v>50</v>
      </c>
      <c r="Q93" s="286"/>
      <c r="R93" s="286"/>
      <c r="S93" s="286"/>
      <c r="T93" s="286"/>
      <c r="U93" s="286"/>
      <c r="V93" s="286"/>
      <c r="W93" s="286"/>
      <c r="X93" s="286"/>
      <c r="Y93" s="286"/>
      <c r="Z93" s="286"/>
      <c r="AA93" s="286"/>
      <c r="AC93" s="286"/>
    </row>
    <row r="94" spans="2:29">
      <c r="B94" s="29" t="s">
        <v>9</v>
      </c>
      <c r="C94" s="289">
        <v>110</v>
      </c>
      <c r="D94" s="289">
        <v>103</v>
      </c>
      <c r="E94" s="289">
        <v>95.4</v>
      </c>
      <c r="F94" s="289">
        <v>96.95</v>
      </c>
      <c r="G94" s="289">
        <v>91.95</v>
      </c>
      <c r="H94" s="286"/>
      <c r="I94" s="286"/>
      <c r="J94" s="286"/>
      <c r="K94" s="286"/>
      <c r="L94" s="29" t="s">
        <v>28</v>
      </c>
      <c r="M94" s="289">
        <v>154</v>
      </c>
      <c r="N94" s="289">
        <v>151</v>
      </c>
      <c r="O94" s="289">
        <v>149</v>
      </c>
      <c r="P94" s="289">
        <v>148</v>
      </c>
      <c r="Q94" s="286"/>
      <c r="R94" s="286"/>
      <c r="S94" s="286"/>
      <c r="T94" s="286"/>
      <c r="U94" s="286"/>
      <c r="V94" s="286"/>
      <c r="W94" s="286"/>
      <c r="X94" s="286"/>
      <c r="Y94" s="286"/>
      <c r="Z94" s="286"/>
      <c r="AA94" s="286"/>
      <c r="AC94" s="286"/>
    </row>
    <row r="95" spans="2:29">
      <c r="B95" s="29" t="s">
        <v>14</v>
      </c>
      <c r="C95" s="289">
        <v>24</v>
      </c>
      <c r="D95" s="289">
        <v>19</v>
      </c>
      <c r="E95" s="289">
        <v>14</v>
      </c>
      <c r="F95" s="289">
        <v>14</v>
      </c>
      <c r="G95" s="289">
        <v>14</v>
      </c>
      <c r="H95" s="286"/>
      <c r="I95" s="286"/>
      <c r="J95" s="286"/>
      <c r="K95" s="286"/>
      <c r="L95" s="29" t="s">
        <v>9</v>
      </c>
      <c r="M95" s="289">
        <v>103</v>
      </c>
      <c r="N95" s="289">
        <v>95.4</v>
      </c>
      <c r="O95" s="289">
        <v>96.95</v>
      </c>
      <c r="P95" s="289">
        <v>91.95</v>
      </c>
      <c r="Q95" s="286"/>
      <c r="R95" s="286"/>
      <c r="S95" s="286"/>
      <c r="T95" s="286"/>
      <c r="U95" s="286"/>
      <c r="V95" s="286"/>
      <c r="W95" s="286"/>
      <c r="X95" s="286"/>
      <c r="Y95" s="286"/>
      <c r="Z95" s="286"/>
      <c r="AA95" s="286"/>
      <c r="AC95" s="286"/>
    </row>
    <row r="96" spans="2:29">
      <c r="B96" s="29" t="s">
        <v>10</v>
      </c>
      <c r="C96" s="289">
        <v>12</v>
      </c>
      <c r="D96" s="289">
        <v>10</v>
      </c>
      <c r="E96" s="289">
        <v>16</v>
      </c>
      <c r="F96" s="289">
        <v>19</v>
      </c>
      <c r="G96" s="289">
        <v>15</v>
      </c>
      <c r="H96" s="286"/>
      <c r="I96" s="286"/>
      <c r="J96" s="286"/>
      <c r="K96" s="286"/>
      <c r="L96" s="29" t="s">
        <v>14</v>
      </c>
      <c r="M96" s="289">
        <v>19</v>
      </c>
      <c r="N96" s="289">
        <v>14</v>
      </c>
      <c r="O96" s="289">
        <v>14</v>
      </c>
      <c r="P96" s="289">
        <v>14</v>
      </c>
      <c r="Q96" s="286"/>
      <c r="R96" s="286"/>
      <c r="S96" s="286"/>
      <c r="T96" s="286"/>
      <c r="U96" s="286"/>
      <c r="V96" s="286"/>
      <c r="W96" s="286"/>
      <c r="X96" s="286"/>
      <c r="Y96" s="286"/>
      <c r="Z96" s="286"/>
      <c r="AA96" s="286"/>
      <c r="AC96" s="286"/>
    </row>
    <row r="97" spans="2:29">
      <c r="B97" s="29"/>
      <c r="C97" s="289"/>
      <c r="D97" s="289"/>
      <c r="E97" s="289"/>
      <c r="F97" s="289"/>
      <c r="G97" s="289"/>
      <c r="H97" s="286"/>
      <c r="I97" s="286"/>
      <c r="J97" s="286"/>
      <c r="K97" s="286"/>
      <c r="L97" s="29" t="s">
        <v>10</v>
      </c>
      <c r="M97" s="289">
        <v>10</v>
      </c>
      <c r="N97" s="289">
        <v>16</v>
      </c>
      <c r="O97" s="289">
        <v>19</v>
      </c>
      <c r="P97" s="289">
        <v>15</v>
      </c>
      <c r="Q97" s="286"/>
      <c r="R97" s="286"/>
      <c r="S97" s="286"/>
      <c r="T97" s="286"/>
      <c r="U97" s="286"/>
      <c r="V97" s="286"/>
      <c r="W97" s="286"/>
      <c r="X97" s="286"/>
      <c r="Y97" s="286"/>
      <c r="Z97" s="286"/>
      <c r="AA97" s="286"/>
      <c r="AC97" s="286"/>
    </row>
    <row r="98" spans="2:29">
      <c r="B98" s="29"/>
      <c r="C98" s="286"/>
      <c r="D98" s="286"/>
      <c r="E98" s="286"/>
      <c r="F98" s="286"/>
      <c r="G98" s="286"/>
      <c r="H98" s="286"/>
      <c r="I98" s="286"/>
      <c r="J98" s="286"/>
      <c r="K98" s="286"/>
      <c r="L98" s="286"/>
      <c r="M98" s="286"/>
      <c r="N98" s="286"/>
      <c r="O98" s="286"/>
      <c r="P98" s="286"/>
      <c r="Q98" s="286"/>
      <c r="R98" s="286"/>
      <c r="S98" s="286"/>
      <c r="T98" s="286"/>
      <c r="U98" s="286"/>
      <c r="V98" s="286"/>
      <c r="W98" s="286"/>
      <c r="X98" s="286"/>
      <c r="Y98" s="286"/>
      <c r="Z98" s="286"/>
      <c r="AA98" s="286"/>
      <c r="AC98" s="286"/>
    </row>
    <row r="99" spans="2:29">
      <c r="B99" s="286"/>
      <c r="C99" s="286"/>
      <c r="D99" s="286"/>
      <c r="E99" s="286"/>
      <c r="F99" s="286"/>
      <c r="G99" s="286"/>
      <c r="H99" s="286"/>
      <c r="I99" s="286"/>
      <c r="J99" s="286"/>
      <c r="K99" s="286"/>
      <c r="L99" s="286"/>
      <c r="M99" s="286"/>
      <c r="N99" s="286"/>
      <c r="O99" s="286"/>
      <c r="P99" s="286"/>
      <c r="Q99" s="286"/>
      <c r="R99" s="286"/>
      <c r="S99" s="286"/>
      <c r="T99" s="286"/>
      <c r="U99" s="286"/>
      <c r="V99" s="286"/>
      <c r="W99" s="286"/>
      <c r="X99" s="286"/>
      <c r="Y99" s="286"/>
      <c r="Z99" s="286"/>
      <c r="AA99" s="286"/>
      <c r="AC99" s="286"/>
    </row>
    <row r="100" spans="2:29">
      <c r="B100" s="286"/>
      <c r="C100" s="289">
        <f>SUM(C67:C97)</f>
        <v>1969.2</v>
      </c>
      <c r="D100" s="289">
        <f>SUM(D67:D97)</f>
        <v>1839.2</v>
      </c>
      <c r="E100" s="289">
        <f t="shared" ref="E100:G100" si="40">SUM(E67:E97)</f>
        <v>1663.3000000000002</v>
      </c>
      <c r="F100" s="289">
        <f t="shared" si="40"/>
        <v>1551.7</v>
      </c>
      <c r="G100" s="289">
        <f t="shared" si="40"/>
        <v>1560.8500000000001</v>
      </c>
      <c r="H100" s="286"/>
      <c r="I100" s="286"/>
      <c r="J100" s="286"/>
      <c r="K100" s="286"/>
      <c r="L100" s="286"/>
      <c r="M100" s="289">
        <f>SUM(M67:M97)</f>
        <v>1842.2</v>
      </c>
      <c r="N100" s="289">
        <f t="shared" ref="N100:P100" si="41">SUM(N67:N97)</f>
        <v>1663.3000000000002</v>
      </c>
      <c r="O100" s="289">
        <f t="shared" si="41"/>
        <v>1552.5</v>
      </c>
      <c r="P100" s="289">
        <f t="shared" si="41"/>
        <v>1561.65</v>
      </c>
      <c r="Q100" s="286"/>
      <c r="R100" s="286"/>
      <c r="S100" s="286"/>
      <c r="T100" s="286"/>
      <c r="U100" s="286"/>
      <c r="V100" s="286"/>
      <c r="W100" s="286"/>
      <c r="X100" s="286"/>
      <c r="Y100" s="286"/>
      <c r="Z100" s="286"/>
      <c r="AA100" s="286"/>
      <c r="AC100" s="286"/>
    </row>
    <row r="101" spans="2:29">
      <c r="B101" s="286"/>
      <c r="C101" s="286">
        <f t="shared" ref="C101:D101" si="42">(C100-D100)/D100</f>
        <v>7.0682905611135272E-2</v>
      </c>
      <c r="D101" s="286">
        <f t="shared" si="42"/>
        <v>0.10575362231708041</v>
      </c>
      <c r="E101" s="286">
        <f t="shared" ref="E101" si="43">(E100-F100)/F100</f>
        <v>7.1921118772958773E-2</v>
      </c>
      <c r="F101" s="286">
        <f>(F100-G100)/G100</f>
        <v>-5.862190473139693E-3</v>
      </c>
      <c r="G101" s="286"/>
      <c r="H101" s="286"/>
      <c r="I101" s="286"/>
      <c r="J101" s="286"/>
      <c r="K101" s="286"/>
      <c r="L101" s="286"/>
      <c r="M101" s="286">
        <f t="shared" ref="M101:N101" si="44">(M100-N100)/N100</f>
        <v>0.10755726567666678</v>
      </c>
      <c r="N101" s="286">
        <f t="shared" si="44"/>
        <v>7.1368760064412354E-2</v>
      </c>
      <c r="O101" s="286">
        <f>(O100-P100)/P100</f>
        <v>-5.8591873979445394E-3</v>
      </c>
      <c r="P101" s="286"/>
      <c r="Q101" s="286"/>
      <c r="R101" s="286"/>
      <c r="S101" s="286"/>
      <c r="T101" s="286"/>
      <c r="U101" s="286"/>
      <c r="V101" s="286"/>
      <c r="W101" s="286"/>
      <c r="X101" s="286"/>
      <c r="Y101" s="286"/>
      <c r="Z101" s="286"/>
      <c r="AA101" s="286"/>
      <c r="AC101" s="286"/>
    </row>
    <row r="102" spans="2:29">
      <c r="B102" s="286"/>
      <c r="C102" s="286"/>
      <c r="D102" s="286"/>
      <c r="E102" s="286"/>
      <c r="F102" s="286"/>
      <c r="G102" s="286"/>
      <c r="H102" s="286"/>
      <c r="I102" s="286"/>
      <c r="J102" s="286"/>
      <c r="K102" s="286"/>
      <c r="L102" s="286"/>
      <c r="M102" s="286"/>
      <c r="N102" s="286"/>
      <c r="O102" s="286"/>
      <c r="P102" s="286"/>
      <c r="Q102" s="286"/>
      <c r="R102" s="286"/>
      <c r="S102" s="286"/>
      <c r="T102" s="286"/>
      <c r="U102" s="286"/>
      <c r="V102" s="286"/>
      <c r="W102" s="286"/>
      <c r="X102" s="286"/>
      <c r="Y102" s="286"/>
      <c r="Z102" s="286"/>
      <c r="AA102" s="286"/>
      <c r="AC102" s="286"/>
    </row>
    <row r="103" spans="2:29">
      <c r="B103" s="286"/>
      <c r="C103" s="286"/>
      <c r="D103" s="286"/>
      <c r="E103" s="286"/>
      <c r="F103" s="286"/>
      <c r="G103" s="286"/>
      <c r="H103" s="286"/>
      <c r="I103" s="286"/>
      <c r="J103" s="286"/>
      <c r="K103" s="286"/>
      <c r="L103" s="286"/>
      <c r="M103" s="286"/>
      <c r="N103" s="286"/>
      <c r="O103" s="286"/>
      <c r="P103" s="286"/>
      <c r="Q103" s="286"/>
      <c r="R103" s="286"/>
      <c r="S103" s="286"/>
      <c r="T103" s="286"/>
      <c r="U103" s="286"/>
      <c r="V103" s="286"/>
      <c r="W103" s="286"/>
      <c r="X103" s="286"/>
      <c r="Y103" s="286"/>
      <c r="Z103" s="286"/>
      <c r="AA103" s="286"/>
      <c r="AC103" s="286"/>
    </row>
    <row r="104" spans="2:29">
      <c r="B104" s="286"/>
      <c r="C104" s="286"/>
      <c r="D104" s="286"/>
      <c r="E104" s="286"/>
      <c r="F104" s="286"/>
      <c r="G104" s="286"/>
      <c r="H104" s="286"/>
      <c r="I104" s="286"/>
      <c r="J104" s="286"/>
      <c r="K104" s="286"/>
      <c r="L104" s="286"/>
      <c r="M104" s="286"/>
      <c r="N104" s="286"/>
      <c r="O104" s="286"/>
      <c r="P104" s="286"/>
      <c r="Q104" s="286"/>
      <c r="R104" s="286"/>
      <c r="S104" s="286"/>
      <c r="T104" s="286"/>
      <c r="U104" s="286"/>
      <c r="V104" s="286"/>
      <c r="W104" s="286"/>
      <c r="X104" s="286"/>
      <c r="Y104" s="286"/>
      <c r="Z104" s="286"/>
      <c r="AA104" s="286"/>
      <c r="AC104" s="286"/>
    </row>
    <row r="105" spans="2:29">
      <c r="B105" s="286"/>
      <c r="C105" s="286"/>
      <c r="D105" s="286"/>
      <c r="E105" s="286"/>
      <c r="F105" s="286"/>
      <c r="G105" s="286"/>
      <c r="H105" s="286"/>
      <c r="I105" s="286"/>
      <c r="J105" s="286"/>
      <c r="K105" s="286"/>
      <c r="L105" s="286"/>
      <c r="M105" s="286"/>
      <c r="N105" s="286"/>
      <c r="O105" s="286"/>
      <c r="P105" s="286"/>
      <c r="Q105" s="286"/>
      <c r="R105" s="286"/>
      <c r="S105" s="286"/>
      <c r="T105" s="286"/>
      <c r="U105" s="286"/>
      <c r="V105" s="286"/>
      <c r="W105" s="286"/>
      <c r="X105" s="286"/>
      <c r="Y105" s="286"/>
      <c r="Z105" s="286"/>
      <c r="AA105" s="286"/>
      <c r="AC105" s="286"/>
    </row>
    <row r="106" spans="2:29">
      <c r="B106" s="286"/>
      <c r="C106" s="286"/>
      <c r="D106" s="286"/>
      <c r="E106" s="286"/>
      <c r="F106" s="286"/>
      <c r="G106" s="286"/>
      <c r="H106" s="286"/>
      <c r="I106" s="286"/>
      <c r="J106" s="286"/>
      <c r="K106" s="286"/>
      <c r="L106" s="286"/>
      <c r="M106" s="286"/>
      <c r="N106" s="286"/>
      <c r="O106" s="286"/>
      <c r="P106" s="286"/>
      <c r="Q106" s="286"/>
      <c r="R106" s="286"/>
      <c r="S106" s="286"/>
      <c r="T106" s="286"/>
      <c r="U106" s="286"/>
      <c r="V106" s="286"/>
      <c r="W106" s="286"/>
      <c r="X106" s="286"/>
      <c r="Y106" s="286"/>
      <c r="Z106" s="286"/>
      <c r="AA106" s="286"/>
      <c r="AC106" s="286"/>
    </row>
    <row r="107" spans="2:29">
      <c r="B107" s="286"/>
      <c r="C107" s="286"/>
      <c r="D107" s="286"/>
      <c r="E107" s="286"/>
      <c r="F107" s="286"/>
      <c r="G107" s="286"/>
      <c r="H107" s="286"/>
      <c r="I107" s="286"/>
      <c r="J107" s="286"/>
      <c r="K107" s="286"/>
      <c r="L107" s="286"/>
      <c r="M107" s="286"/>
      <c r="N107" s="286"/>
      <c r="O107" s="286"/>
      <c r="P107" s="286"/>
      <c r="Q107" s="286"/>
      <c r="R107" s="286"/>
      <c r="S107" s="286"/>
      <c r="T107" s="286"/>
      <c r="U107" s="286"/>
      <c r="V107" s="286"/>
      <c r="W107" s="286"/>
      <c r="X107" s="286"/>
      <c r="Y107" s="286"/>
      <c r="Z107" s="286"/>
      <c r="AA107" s="286"/>
      <c r="AC107" s="286"/>
    </row>
    <row r="108" spans="2:29">
      <c r="B108" s="286"/>
      <c r="C108" s="286"/>
      <c r="D108" s="286"/>
      <c r="E108" s="286"/>
      <c r="F108" s="286"/>
      <c r="G108" s="286"/>
      <c r="H108" s="286"/>
      <c r="I108" s="286"/>
      <c r="J108" s="286"/>
      <c r="K108" s="286"/>
      <c r="L108" s="286"/>
      <c r="M108" s="286"/>
      <c r="N108" s="286"/>
      <c r="O108" s="286"/>
      <c r="P108" s="286"/>
      <c r="Q108" s="286"/>
      <c r="R108" s="286"/>
      <c r="S108" s="286"/>
      <c r="T108" s="286"/>
      <c r="U108" s="286"/>
      <c r="V108" s="286"/>
      <c r="W108" s="286"/>
      <c r="X108" s="286"/>
      <c r="Y108" s="286"/>
      <c r="Z108" s="286"/>
      <c r="AA108" s="286"/>
      <c r="AC108" s="286"/>
    </row>
    <row r="109" spans="2:29">
      <c r="B109" s="286"/>
      <c r="C109" s="286"/>
      <c r="D109" s="286"/>
      <c r="E109" s="286"/>
      <c r="F109" s="286"/>
      <c r="G109" s="286"/>
      <c r="H109" s="286"/>
      <c r="I109" s="286"/>
      <c r="J109" s="286"/>
      <c r="K109" s="286"/>
      <c r="L109" s="286"/>
      <c r="M109" s="286"/>
      <c r="N109" s="286"/>
      <c r="O109" s="286"/>
      <c r="P109" s="286"/>
      <c r="Q109" s="286"/>
      <c r="R109" s="286"/>
      <c r="S109" s="286"/>
      <c r="T109" s="286"/>
      <c r="U109" s="286"/>
      <c r="V109" s="286"/>
      <c r="W109" s="286"/>
      <c r="X109" s="286"/>
      <c r="Y109" s="286"/>
      <c r="Z109" s="286"/>
      <c r="AA109" s="286"/>
      <c r="AC109" s="286"/>
    </row>
    <row r="110" spans="2:29">
      <c r="B110" s="286"/>
      <c r="C110" s="286"/>
      <c r="D110" s="286"/>
      <c r="E110" s="286"/>
      <c r="F110" s="286"/>
      <c r="G110" s="286"/>
      <c r="H110" s="286"/>
      <c r="I110" s="286"/>
      <c r="J110" s="286"/>
      <c r="K110" s="286"/>
      <c r="L110" s="286"/>
      <c r="M110" s="286"/>
      <c r="N110" s="286"/>
      <c r="O110" s="286"/>
      <c r="P110" s="286"/>
      <c r="Q110" s="286"/>
      <c r="R110" s="286"/>
      <c r="S110" s="286"/>
      <c r="T110" s="286"/>
      <c r="U110" s="286"/>
      <c r="V110" s="286"/>
      <c r="W110" s="286"/>
      <c r="X110" s="286"/>
      <c r="Y110" s="286"/>
      <c r="Z110" s="286"/>
      <c r="AA110" s="286"/>
    </row>
  </sheetData>
  <autoFilter ref="A17:BP62" xr:uid="{868BBBB6-AF06-4AA1-850E-92D46C7CD150}">
    <filterColumn colId="6">
      <filters>
        <filter val="102"/>
        <filter val="110"/>
        <filter val="12"/>
        <filter val="124"/>
        <filter val="13"/>
        <filter val="154"/>
        <filter val="16"/>
        <filter val="17"/>
        <filter val="181"/>
        <filter val="19"/>
        <filter val="193"/>
        <filter val="2,402"/>
        <filter val="20"/>
        <filter val="21"/>
        <filter val="22"/>
        <filter val="24"/>
        <filter val="247"/>
        <filter val="279"/>
        <filter val="29"/>
        <filter val="3"/>
        <filter val="30"/>
        <filter val="31"/>
        <filter val="36"/>
        <filter val="40"/>
        <filter val="5"/>
        <filter val="63"/>
        <filter val="69"/>
        <filter val="7"/>
        <filter val="80"/>
        <filter val="85"/>
        <filter val="86"/>
        <filter val="9"/>
        <filter val="99"/>
      </filters>
    </filterColumn>
    <filterColumn colId="16">
      <filters>
        <filter val="10"/>
        <filter val="103"/>
        <filter val="122"/>
        <filter val="13"/>
        <filter val="154"/>
        <filter val="16"/>
        <filter val="17"/>
        <filter val="18"/>
        <filter val="186"/>
        <filter val="19"/>
        <filter val="193"/>
        <filter val="2,262"/>
        <filter val="20"/>
        <filter val="21"/>
        <filter val="22"/>
        <filter val="227"/>
        <filter val="24"/>
        <filter val="242"/>
        <filter val="27"/>
        <filter val="29"/>
        <filter val="3"/>
        <filter val="30"/>
        <filter val="40"/>
        <filter val="5"/>
        <filter val="60"/>
        <filter val="63"/>
        <filter val="72"/>
        <filter val="77"/>
        <filter val="8"/>
        <filter val="81"/>
        <filter val="83"/>
        <filter val="89"/>
        <filter val="99"/>
      </filters>
    </filterColumn>
    <filterColumn colId="26">
      <filters>
        <filter val="1,954"/>
        <filter val="106"/>
        <filter val="13"/>
        <filter val="14"/>
        <filter val="140"/>
        <filter val="15"/>
        <filter val="151"/>
        <filter val="152"/>
        <filter val="159"/>
        <filter val="16"/>
        <filter val="17"/>
        <filter val="18"/>
        <filter val="181"/>
        <filter val="19"/>
        <filter val="20"/>
        <filter val="21"/>
        <filter val="22"/>
        <filter val="24"/>
        <filter val="29"/>
        <filter val="30"/>
        <filter val="50"/>
        <filter val="6"/>
        <filter val="60"/>
        <filter val="61"/>
        <filter val="63"/>
        <filter val="67"/>
        <filter val="70"/>
        <filter val="73"/>
        <filter val="8"/>
        <filter val="86"/>
        <filter val="95"/>
        <filter val="99"/>
      </filters>
    </filterColumn>
    <filterColumn colId="36">
      <filters>
        <filter val="1,919"/>
        <filter val="111"/>
        <filter val="13"/>
        <filter val="14"/>
        <filter val="149"/>
        <filter val="15"/>
        <filter val="150"/>
        <filter val="16"/>
        <filter val="166"/>
        <filter val="172"/>
        <filter val="19"/>
        <filter val="20"/>
        <filter val="22"/>
        <filter val="23"/>
        <filter val="28"/>
        <filter val="29"/>
        <filter val="31"/>
        <filter val="50"/>
        <filter val="60"/>
        <filter val="66"/>
        <filter val="69"/>
        <filter val="7"/>
        <filter val="70"/>
        <filter val="73"/>
        <filter val="76"/>
        <filter val="83"/>
        <filter val="97"/>
      </filters>
    </filterColumn>
    <filterColumn colId="46">
      <filters>
        <filter val="12"/>
        <filter val="14"/>
        <filter val="140"/>
        <filter val="144"/>
        <filter val="148"/>
        <filter val="15"/>
        <filter val="1522.65"/>
        <filter val="16"/>
        <filter val="168"/>
        <filter val="20"/>
        <filter val="22"/>
        <filter val="24"/>
        <filter val="25"/>
        <filter val="31"/>
        <filter val="50"/>
        <filter val="55"/>
        <filter val="64"/>
        <filter val="66"/>
        <filter val="7"/>
        <filter val="71"/>
        <filter val="82"/>
        <filter val="91"/>
        <filter val="92"/>
      </filters>
    </filterColumn>
  </autoFilter>
  <conditionalFormatting sqref="BL29:BM61">
    <cfRule type="cellIs" dxfId="63" priority="2" operator="greaterThan">
      <formula>0</formula>
    </cfRule>
  </conditionalFormatting>
  <conditionalFormatting sqref="BL26:BM28">
    <cfRule type="cellIs" dxfId="62" priority="1" operator="greaterThan">
      <formula>0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40D8B2-E75E-4304-B2DE-9E60EC6C0556}">
  <dimension ref="A3:BB105"/>
  <sheetViews>
    <sheetView showZeros="0" topLeftCell="B1" zoomScale="70" zoomScaleNormal="70" workbookViewId="0">
      <pane xSplit="16" topLeftCell="R1" activePane="topRight" state="frozen"/>
      <selection activeCell="B54" sqref="B54"/>
      <selection pane="topRight" activeCell="B40" sqref="A40:XFD47"/>
    </sheetView>
  </sheetViews>
  <sheetFormatPr defaultColWidth="9.109375" defaultRowHeight="14.4"/>
  <cols>
    <col min="1" max="2" width="9.109375" style="3"/>
    <col min="3" max="3" width="14.44140625" style="3" customWidth="1"/>
    <col min="4" max="8" width="18.44140625" style="3" customWidth="1"/>
    <col min="9" max="9" width="9.109375" style="3"/>
    <col min="10" max="10" width="14.44140625" style="3" customWidth="1"/>
    <col min="11" max="15" width="18.44140625" style="3" customWidth="1"/>
    <col min="16" max="16" width="9.109375" style="3"/>
    <col min="17" max="17" width="14.44140625" style="3" customWidth="1"/>
    <col min="18" max="24" width="18.44140625" style="3" customWidth="1"/>
    <col min="25" max="26" width="9.109375" style="3"/>
    <col min="27" max="29" width="10.44140625" style="3" customWidth="1"/>
    <col min="30" max="35" width="18.44140625" style="3" customWidth="1"/>
    <col min="36" max="36" width="9.109375" style="3"/>
    <col min="37" max="37" width="17.33203125" style="3" customWidth="1"/>
    <col min="38" max="45" width="15.33203125" style="3" customWidth="1"/>
    <col min="46" max="47" width="9.109375" style="3"/>
    <col min="48" max="48" width="9.109375" style="4"/>
    <col min="49" max="16384" width="9.109375" style="3"/>
  </cols>
  <sheetData>
    <row r="3" spans="1:48">
      <c r="C3" s="7" t="s">
        <v>446</v>
      </c>
      <c r="J3" s="7" t="s">
        <v>360</v>
      </c>
      <c r="Q3" s="7" t="s">
        <v>206</v>
      </c>
      <c r="AA3" s="7" t="s">
        <v>168</v>
      </c>
      <c r="AK3" s="7" t="s">
        <v>106</v>
      </c>
    </row>
    <row r="4" spans="1:48" ht="54.75" customHeight="1">
      <c r="C4" s="3" t="s">
        <v>288</v>
      </c>
      <c r="D4" s="122" t="s">
        <v>284</v>
      </c>
      <c r="E4" s="122" t="s">
        <v>285</v>
      </c>
      <c r="F4" s="122" t="s">
        <v>286</v>
      </c>
      <c r="G4" s="122" t="s">
        <v>287</v>
      </c>
      <c r="H4" s="122" t="s">
        <v>93</v>
      </c>
      <c r="J4" s="3" t="s">
        <v>288</v>
      </c>
      <c r="K4" s="122" t="s">
        <v>284</v>
      </c>
      <c r="L4" s="122" t="s">
        <v>285</v>
      </c>
      <c r="M4" s="122" t="s">
        <v>286</v>
      </c>
      <c r="N4" s="122" t="s">
        <v>287</v>
      </c>
      <c r="O4" s="122" t="s">
        <v>93</v>
      </c>
      <c r="R4" s="122" t="s">
        <v>75</v>
      </c>
      <c r="S4" s="122" t="s">
        <v>73</v>
      </c>
      <c r="T4" s="122" t="s">
        <v>71</v>
      </c>
      <c r="U4" s="122" t="s">
        <v>72</v>
      </c>
      <c r="V4" s="122" t="s">
        <v>76</v>
      </c>
      <c r="W4" s="122" t="s">
        <v>37</v>
      </c>
      <c r="X4" s="122" t="s">
        <v>93</v>
      </c>
      <c r="AB4" s="122" t="s">
        <v>92</v>
      </c>
      <c r="AC4" s="122" t="s">
        <v>75</v>
      </c>
      <c r="AD4" s="122" t="s">
        <v>73</v>
      </c>
      <c r="AE4" s="122" t="s">
        <v>71</v>
      </c>
      <c r="AF4" s="122" t="s">
        <v>72</v>
      </c>
      <c r="AG4" s="122" t="s">
        <v>76</v>
      </c>
      <c r="AH4" s="122" t="s">
        <v>37</v>
      </c>
      <c r="AI4" s="122" t="s">
        <v>93</v>
      </c>
      <c r="AL4" s="122" t="s">
        <v>92</v>
      </c>
      <c r="AM4" s="122" t="s">
        <v>75</v>
      </c>
      <c r="AN4" s="122" t="s">
        <v>73</v>
      </c>
      <c r="AO4" s="122" t="s">
        <v>71</v>
      </c>
      <c r="AP4" s="122" t="s">
        <v>72</v>
      </c>
      <c r="AQ4" s="122" t="s">
        <v>76</v>
      </c>
      <c r="AR4" s="122" t="s">
        <v>37</v>
      </c>
      <c r="AS4" s="122" t="s">
        <v>93</v>
      </c>
      <c r="AU4" s="7"/>
      <c r="AV4" s="7"/>
    </row>
    <row r="5" spans="1:48">
      <c r="A5"/>
      <c r="B5"/>
      <c r="C5" s="283" t="s">
        <v>83</v>
      </c>
      <c r="D5">
        <v>1</v>
      </c>
      <c r="E5">
        <v>6</v>
      </c>
      <c r="F5" s="235">
        <f t="shared" ref="F5:F39" si="0">D5/$H5</f>
        <v>0.14285714285714285</v>
      </c>
      <c r="G5" s="235">
        <f t="shared" ref="G5:G39" si="1">E5/$H5</f>
        <v>0.8571428571428571</v>
      </c>
      <c r="H5" s="16">
        <f t="shared" ref="H5:H47" si="2">SUM(D5:E5)</f>
        <v>7</v>
      </c>
      <c r="J5" s="26" t="s">
        <v>19</v>
      </c>
      <c r="K5">
        <v>16</v>
      </c>
      <c r="L5">
        <v>2</v>
      </c>
      <c r="M5" s="235">
        <f t="shared" ref="M5:M40" si="3">K5/$O5</f>
        <v>0.88888888888888884</v>
      </c>
      <c r="N5" s="235">
        <f t="shared" ref="N5:N40" si="4">L5/$O5</f>
        <v>0.1111111111111111</v>
      </c>
      <c r="O5" s="16">
        <f t="shared" ref="O5:O47" si="5">SUM(K5:L5)</f>
        <v>18</v>
      </c>
      <c r="Q5" s="26" t="s">
        <v>23</v>
      </c>
      <c r="R5">
        <v>2</v>
      </c>
      <c r="S5" s="169">
        <v>2</v>
      </c>
      <c r="T5" s="169">
        <v>0.5</v>
      </c>
      <c r="U5" s="169">
        <v>1</v>
      </c>
      <c r="V5" s="169">
        <v>7</v>
      </c>
      <c r="W5" s="169">
        <v>0.5</v>
      </c>
      <c r="X5" s="16">
        <f t="shared" ref="X5:X12" si="6">SUM(R5:W5)</f>
        <v>13</v>
      </c>
      <c r="AA5" s="26" t="s">
        <v>23</v>
      </c>
      <c r="AB5" s="26" t="s">
        <v>91</v>
      </c>
      <c r="AC5" s="169">
        <v>3</v>
      </c>
      <c r="AD5" s="169">
        <v>2</v>
      </c>
      <c r="AE5" s="169">
        <v>0.5</v>
      </c>
      <c r="AF5" s="169">
        <v>1</v>
      </c>
      <c r="AG5" s="169">
        <v>6</v>
      </c>
      <c r="AH5" s="169">
        <v>0.5</v>
      </c>
      <c r="AI5" s="16">
        <f>SUM(AC5:AH5)</f>
        <v>13</v>
      </c>
      <c r="AK5" s="26" t="s">
        <v>23</v>
      </c>
      <c r="AL5" s="26" t="s">
        <v>91</v>
      </c>
      <c r="AM5" s="290">
        <v>15</v>
      </c>
      <c r="AN5" s="290">
        <v>2</v>
      </c>
      <c r="AO5" s="290">
        <v>0</v>
      </c>
      <c r="AP5" s="290">
        <v>1</v>
      </c>
      <c r="AQ5" s="290">
        <v>7</v>
      </c>
      <c r="AR5" s="290">
        <v>0</v>
      </c>
      <c r="AS5" s="16">
        <f>SUM(AM5:AR5)</f>
        <v>25</v>
      </c>
      <c r="AU5" s="7"/>
      <c r="AV5" s="7"/>
    </row>
    <row r="6" spans="1:48" ht="15.75" customHeight="1">
      <c r="A6"/>
      <c r="B6"/>
      <c r="C6" s="26" t="s">
        <v>16</v>
      </c>
      <c r="D6">
        <v>11</v>
      </c>
      <c r="E6">
        <v>19</v>
      </c>
      <c r="F6" s="235">
        <f t="shared" si="0"/>
        <v>0.36666666666666664</v>
      </c>
      <c r="G6" s="235">
        <f t="shared" si="1"/>
        <v>0.6333333333333333</v>
      </c>
      <c r="H6" s="16">
        <f t="shared" si="2"/>
        <v>30</v>
      </c>
      <c r="J6" s="283" t="s">
        <v>124</v>
      </c>
      <c r="K6">
        <v>12</v>
      </c>
      <c r="L6">
        <v>2</v>
      </c>
      <c r="M6" s="235">
        <f t="shared" si="3"/>
        <v>0.8571428571428571</v>
      </c>
      <c r="N6" s="235">
        <f t="shared" si="4"/>
        <v>0.14285714285714285</v>
      </c>
      <c r="O6" s="16">
        <f t="shared" si="5"/>
        <v>14</v>
      </c>
      <c r="Q6" s="26" t="s">
        <v>30</v>
      </c>
      <c r="R6">
        <v>5</v>
      </c>
      <c r="S6" s="169">
        <v>4</v>
      </c>
      <c r="T6" s="169">
        <v>2</v>
      </c>
      <c r="U6" s="169">
        <v>6</v>
      </c>
      <c r="V6" s="169">
        <v>6</v>
      </c>
      <c r="W6" s="169"/>
      <c r="X6" s="16">
        <f t="shared" si="6"/>
        <v>23</v>
      </c>
      <c r="AA6" s="26" t="s">
        <v>30</v>
      </c>
      <c r="AB6" s="26" t="s">
        <v>91</v>
      </c>
      <c r="AC6" s="169">
        <v>8</v>
      </c>
      <c r="AD6" s="169">
        <v>6</v>
      </c>
      <c r="AE6" s="169">
        <v>2</v>
      </c>
      <c r="AF6" s="169">
        <v>7</v>
      </c>
      <c r="AG6" s="169">
        <v>8</v>
      </c>
      <c r="AH6" s="169"/>
      <c r="AI6" s="16">
        <f>SUM(AC6:AH6)</f>
        <v>31</v>
      </c>
      <c r="AK6" s="26" t="s">
        <v>30</v>
      </c>
      <c r="AL6" s="26" t="s">
        <v>91</v>
      </c>
      <c r="AM6" s="290" t="s">
        <v>79</v>
      </c>
      <c r="AN6" s="290" t="s">
        <v>79</v>
      </c>
      <c r="AO6" s="290" t="s">
        <v>79</v>
      </c>
      <c r="AP6" s="290" t="s">
        <v>79</v>
      </c>
      <c r="AQ6" s="290" t="s">
        <v>79</v>
      </c>
      <c r="AR6" s="290" t="s">
        <v>79</v>
      </c>
      <c r="AS6" s="16">
        <f>SUM(AM6:AR6)</f>
        <v>0</v>
      </c>
      <c r="AU6" s="7"/>
      <c r="AV6" s="7"/>
    </row>
    <row r="7" spans="1:48">
      <c r="A7"/>
      <c r="B7"/>
      <c r="C7" s="26" t="s">
        <v>82</v>
      </c>
      <c r="D7">
        <v>2</v>
      </c>
      <c r="E7">
        <v>3</v>
      </c>
      <c r="F7" s="235">
        <f t="shared" si="0"/>
        <v>0.4</v>
      </c>
      <c r="G7" s="235">
        <f t="shared" si="1"/>
        <v>0.6</v>
      </c>
      <c r="H7" s="16">
        <f t="shared" si="2"/>
        <v>5</v>
      </c>
      <c r="J7" s="26" t="s">
        <v>96</v>
      </c>
      <c r="K7">
        <v>15</v>
      </c>
      <c r="L7">
        <v>3</v>
      </c>
      <c r="M7" s="235">
        <f t="shared" si="3"/>
        <v>0.83333333333333337</v>
      </c>
      <c r="N7" s="235">
        <f t="shared" si="4"/>
        <v>0.16666666666666666</v>
      </c>
      <c r="O7" s="16">
        <f t="shared" si="5"/>
        <v>18</v>
      </c>
      <c r="Q7" s="26" t="s">
        <v>167</v>
      </c>
      <c r="R7">
        <v>2</v>
      </c>
      <c r="S7" s="169">
        <v>1</v>
      </c>
      <c r="T7" s="169">
        <v>1</v>
      </c>
      <c r="U7" s="169">
        <v>11</v>
      </c>
      <c r="V7" s="169">
        <v>4</v>
      </c>
      <c r="W7" s="169"/>
      <c r="X7" s="16">
        <f t="shared" si="6"/>
        <v>19</v>
      </c>
      <c r="AA7" s="26" t="s">
        <v>167</v>
      </c>
      <c r="AB7" s="26" t="s">
        <v>91</v>
      </c>
      <c r="AC7" s="169">
        <v>2</v>
      </c>
      <c r="AD7" s="169">
        <v>1</v>
      </c>
      <c r="AE7" s="169">
        <v>1</v>
      </c>
      <c r="AF7" s="169">
        <v>11</v>
      </c>
      <c r="AG7" s="169">
        <v>4</v>
      </c>
      <c r="AH7" s="169"/>
      <c r="AI7" s="16">
        <f>SUM(AC7:AH7)</f>
        <v>19</v>
      </c>
      <c r="AK7" s="26"/>
      <c r="AL7" s="26"/>
      <c r="AM7" s="290"/>
      <c r="AN7" s="290"/>
      <c r="AO7" s="290"/>
      <c r="AP7" s="290"/>
      <c r="AQ7" s="290"/>
      <c r="AR7" s="290"/>
      <c r="AS7" s="16"/>
      <c r="AU7" s="7"/>
      <c r="AV7" s="7"/>
    </row>
    <row r="8" spans="1:48">
      <c r="A8"/>
      <c r="B8"/>
      <c r="C8" s="26" t="s">
        <v>94</v>
      </c>
      <c r="D8">
        <v>36</v>
      </c>
      <c r="E8">
        <v>49</v>
      </c>
      <c r="F8" s="235">
        <f t="shared" si="0"/>
        <v>0.42352941176470588</v>
      </c>
      <c r="G8" s="235">
        <f t="shared" si="1"/>
        <v>0.57647058823529407</v>
      </c>
      <c r="H8" s="16">
        <f t="shared" si="2"/>
        <v>85</v>
      </c>
      <c r="J8" s="26" t="s">
        <v>31</v>
      </c>
      <c r="K8">
        <v>15</v>
      </c>
      <c r="L8">
        <v>3</v>
      </c>
      <c r="M8" s="235">
        <f t="shared" si="3"/>
        <v>0.83333333333333337</v>
      </c>
      <c r="N8" s="235">
        <f t="shared" si="4"/>
        <v>0.16666666666666666</v>
      </c>
      <c r="O8" s="16">
        <f t="shared" si="5"/>
        <v>18</v>
      </c>
      <c r="Q8" s="26" t="s">
        <v>68</v>
      </c>
      <c r="R8">
        <v>7</v>
      </c>
      <c r="S8" s="169">
        <v>4</v>
      </c>
      <c r="T8" s="169">
        <v>6</v>
      </c>
      <c r="U8" s="169">
        <v>13</v>
      </c>
      <c r="V8" s="169">
        <v>18</v>
      </c>
      <c r="W8" s="169">
        <v>10</v>
      </c>
      <c r="X8" s="16">
        <f t="shared" si="6"/>
        <v>58</v>
      </c>
      <c r="AA8" s="26" t="s">
        <v>68</v>
      </c>
      <c r="AB8" s="26" t="s">
        <v>91</v>
      </c>
      <c r="AC8" s="169">
        <v>7</v>
      </c>
      <c r="AD8" s="169">
        <v>4</v>
      </c>
      <c r="AE8" s="169">
        <v>6</v>
      </c>
      <c r="AF8" s="169">
        <v>13</v>
      </c>
      <c r="AG8" s="169">
        <v>15</v>
      </c>
      <c r="AH8" s="169">
        <v>10</v>
      </c>
      <c r="AI8" s="16">
        <f>SUM(AC8:AH8)</f>
        <v>55</v>
      </c>
      <c r="AK8" s="26" t="s">
        <v>68</v>
      </c>
      <c r="AL8" s="26" t="s">
        <v>91</v>
      </c>
      <c r="AM8" s="290">
        <v>10</v>
      </c>
      <c r="AN8" s="290">
        <v>4</v>
      </c>
      <c r="AO8" s="290">
        <v>1</v>
      </c>
      <c r="AP8" s="290">
        <v>31</v>
      </c>
      <c r="AQ8" s="290">
        <v>20</v>
      </c>
      <c r="AR8" s="290">
        <v>0</v>
      </c>
      <c r="AS8" s="16">
        <f>SUM(AM8:AR8)</f>
        <v>66</v>
      </c>
      <c r="AU8" s="7"/>
      <c r="AV8" s="7"/>
    </row>
    <row r="9" spans="1:48">
      <c r="A9"/>
      <c r="B9"/>
      <c r="C9" s="152" t="s">
        <v>24</v>
      </c>
      <c r="D9">
        <v>10</v>
      </c>
      <c r="E9">
        <v>10</v>
      </c>
      <c r="F9" s="235">
        <f t="shared" si="0"/>
        <v>0.5</v>
      </c>
      <c r="G9" s="235">
        <f t="shared" si="1"/>
        <v>0.5</v>
      </c>
      <c r="H9" s="16">
        <f t="shared" si="2"/>
        <v>20</v>
      </c>
      <c r="J9" s="295" t="s">
        <v>5</v>
      </c>
      <c r="K9">
        <v>15</v>
      </c>
      <c r="L9">
        <v>3</v>
      </c>
      <c r="M9" s="235">
        <f t="shared" si="3"/>
        <v>0.83333333333333337</v>
      </c>
      <c r="N9" s="235">
        <f t="shared" si="4"/>
        <v>0.16666666666666666</v>
      </c>
      <c r="O9" s="16">
        <f t="shared" si="5"/>
        <v>18</v>
      </c>
      <c r="Q9" s="193" t="s">
        <v>124</v>
      </c>
      <c r="R9">
        <v>2</v>
      </c>
      <c r="S9" s="169">
        <v>3</v>
      </c>
      <c r="T9" s="169">
        <v>1</v>
      </c>
      <c r="U9" s="169">
        <v>3</v>
      </c>
      <c r="V9" s="169">
        <v>12</v>
      </c>
      <c r="W9" s="169">
        <v>1</v>
      </c>
      <c r="X9" s="16">
        <f t="shared" si="6"/>
        <v>22</v>
      </c>
      <c r="AA9" s="26"/>
      <c r="AB9" s="26"/>
      <c r="AC9" s="169"/>
      <c r="AD9" s="169"/>
      <c r="AE9" s="169"/>
      <c r="AF9" s="169"/>
      <c r="AG9" s="169"/>
      <c r="AH9" s="169"/>
      <c r="AI9" s="16"/>
      <c r="AK9" s="26"/>
      <c r="AL9" s="26"/>
      <c r="AM9" s="290"/>
      <c r="AN9" s="290"/>
      <c r="AO9" s="290"/>
      <c r="AP9" s="290"/>
      <c r="AQ9" s="290"/>
      <c r="AR9" s="290"/>
      <c r="AS9" s="16"/>
      <c r="AU9" s="7"/>
      <c r="AV9" s="7"/>
    </row>
    <row r="10" spans="1:48">
      <c r="A10"/>
      <c r="B10"/>
      <c r="C10" s="26" t="s">
        <v>11</v>
      </c>
      <c r="D10">
        <v>8.1</v>
      </c>
      <c r="E10">
        <v>8.1</v>
      </c>
      <c r="F10" s="235">
        <f t="shared" si="0"/>
        <v>0.5</v>
      </c>
      <c r="G10" s="235">
        <f t="shared" si="1"/>
        <v>0.5</v>
      </c>
      <c r="H10" s="16">
        <f t="shared" si="2"/>
        <v>16.2</v>
      </c>
      <c r="J10" s="26" t="s">
        <v>9</v>
      </c>
      <c r="K10">
        <v>84</v>
      </c>
      <c r="L10">
        <v>19</v>
      </c>
      <c r="M10" s="235">
        <f t="shared" si="3"/>
        <v>0.81553398058252424</v>
      </c>
      <c r="N10" s="235">
        <f t="shared" si="4"/>
        <v>0.18446601941747573</v>
      </c>
      <c r="O10" s="16">
        <f t="shared" si="5"/>
        <v>103</v>
      </c>
      <c r="Q10" s="26" t="s">
        <v>96</v>
      </c>
      <c r="R10">
        <v>3</v>
      </c>
      <c r="S10" s="169">
        <v>2</v>
      </c>
      <c r="T10" s="169">
        <v>1</v>
      </c>
      <c r="U10" s="169">
        <v>2</v>
      </c>
      <c r="V10" s="169">
        <v>15</v>
      </c>
      <c r="W10" s="169">
        <v>1</v>
      </c>
      <c r="X10" s="16">
        <f t="shared" si="6"/>
        <v>24</v>
      </c>
      <c r="AA10" s="26" t="s">
        <v>96</v>
      </c>
      <c r="AB10" s="27" t="s">
        <v>91</v>
      </c>
      <c r="AC10" s="169">
        <v>6</v>
      </c>
      <c r="AD10" s="169">
        <v>3</v>
      </c>
      <c r="AE10" s="169">
        <v>1</v>
      </c>
      <c r="AF10" s="169"/>
      <c r="AG10" s="169">
        <v>9</v>
      </c>
      <c r="AH10" s="169"/>
      <c r="AI10" s="16">
        <f>SUM(AC10:AH10)</f>
        <v>19</v>
      </c>
      <c r="AK10" s="26" t="s">
        <v>96</v>
      </c>
      <c r="AL10" s="27" t="s">
        <v>91</v>
      </c>
      <c r="AM10" s="290" t="s">
        <v>79</v>
      </c>
      <c r="AN10" s="290" t="s">
        <v>79</v>
      </c>
      <c r="AO10" s="290" t="s">
        <v>79</v>
      </c>
      <c r="AP10" s="290" t="s">
        <v>79</v>
      </c>
      <c r="AQ10" s="290" t="s">
        <v>79</v>
      </c>
      <c r="AR10" s="290" t="s">
        <v>79</v>
      </c>
      <c r="AS10" s="16">
        <f>SUM(AM10:AR10)</f>
        <v>0</v>
      </c>
      <c r="AU10" s="7"/>
      <c r="AV10" s="7"/>
    </row>
    <row r="11" spans="1:48">
      <c r="A11"/>
      <c r="B11"/>
      <c r="C11" s="26" t="s">
        <v>18</v>
      </c>
      <c r="D11">
        <v>10</v>
      </c>
      <c r="E11">
        <v>10</v>
      </c>
      <c r="F11" s="235">
        <f t="shared" si="0"/>
        <v>0.5</v>
      </c>
      <c r="G11" s="235">
        <f t="shared" si="1"/>
        <v>0.5</v>
      </c>
      <c r="H11" s="16">
        <f t="shared" si="2"/>
        <v>20</v>
      </c>
      <c r="J11" s="26" t="s">
        <v>16</v>
      </c>
      <c r="K11">
        <v>4</v>
      </c>
      <c r="L11">
        <v>1</v>
      </c>
      <c r="M11" s="235">
        <f t="shared" si="3"/>
        <v>0.8</v>
      </c>
      <c r="N11" s="235">
        <f t="shared" si="4"/>
        <v>0.2</v>
      </c>
      <c r="O11" s="16">
        <f t="shared" si="5"/>
        <v>5</v>
      </c>
      <c r="Q11" s="26" t="s">
        <v>24</v>
      </c>
      <c r="R11">
        <v>4</v>
      </c>
      <c r="S11" s="169">
        <v>2</v>
      </c>
      <c r="T11" s="169">
        <v>1</v>
      </c>
      <c r="U11" s="169">
        <v>1</v>
      </c>
      <c r="V11" s="169">
        <v>9</v>
      </c>
      <c r="W11" s="169">
        <v>4</v>
      </c>
      <c r="X11" s="16">
        <f t="shared" si="6"/>
        <v>21</v>
      </c>
      <c r="AA11" s="26" t="s">
        <v>24</v>
      </c>
      <c r="AB11" s="26" t="s">
        <v>91</v>
      </c>
      <c r="AC11" s="169">
        <v>6</v>
      </c>
      <c r="AD11" s="169">
        <v>3</v>
      </c>
      <c r="AE11" s="169">
        <v>1</v>
      </c>
      <c r="AF11" s="169"/>
      <c r="AG11" s="169">
        <v>5</v>
      </c>
      <c r="AH11" s="169">
        <v>7</v>
      </c>
      <c r="AI11" s="16">
        <f>SUM(AC11:AH11)</f>
        <v>22</v>
      </c>
      <c r="AK11" s="26" t="s">
        <v>24</v>
      </c>
      <c r="AL11" s="26" t="s">
        <v>91</v>
      </c>
      <c r="AM11" s="290">
        <v>6</v>
      </c>
      <c r="AN11" s="290">
        <v>3</v>
      </c>
      <c r="AO11" s="290">
        <v>1</v>
      </c>
      <c r="AP11" s="290">
        <v>0</v>
      </c>
      <c r="AQ11" s="290">
        <v>5</v>
      </c>
      <c r="AR11" s="290">
        <v>7</v>
      </c>
      <c r="AS11" s="16">
        <f>SUM(AM11:AR11)</f>
        <v>22</v>
      </c>
      <c r="AU11" s="7"/>
      <c r="AV11" s="7"/>
    </row>
    <row r="12" spans="1:48">
      <c r="A12"/>
      <c r="B12"/>
      <c r="C12" s="283" t="s">
        <v>80</v>
      </c>
      <c r="D12">
        <v>106</v>
      </c>
      <c r="E12">
        <v>85</v>
      </c>
      <c r="F12" s="235">
        <f t="shared" si="0"/>
        <v>0.55497382198952883</v>
      </c>
      <c r="G12" s="235">
        <f t="shared" si="1"/>
        <v>0.44502617801047123</v>
      </c>
      <c r="H12" s="16">
        <f t="shared" si="2"/>
        <v>191</v>
      </c>
      <c r="J12" s="26" t="s">
        <v>23</v>
      </c>
      <c r="K12">
        <v>10</v>
      </c>
      <c r="L12">
        <v>3</v>
      </c>
      <c r="M12" s="235">
        <f t="shared" si="3"/>
        <v>0.76923076923076927</v>
      </c>
      <c r="N12" s="235">
        <f t="shared" si="4"/>
        <v>0.23076923076923078</v>
      </c>
      <c r="O12" s="16">
        <f t="shared" si="5"/>
        <v>13</v>
      </c>
      <c r="Q12" s="26" t="s">
        <v>94</v>
      </c>
      <c r="R12">
        <v>22.8</v>
      </c>
      <c r="S12" s="169">
        <v>16.8</v>
      </c>
      <c r="T12" s="169">
        <v>3.2</v>
      </c>
      <c r="U12" s="169">
        <v>15</v>
      </c>
      <c r="V12" s="169">
        <v>14.9</v>
      </c>
      <c r="W12" s="169">
        <v>7.5</v>
      </c>
      <c r="X12" s="16">
        <f t="shared" si="6"/>
        <v>80.2</v>
      </c>
      <c r="AA12" s="26" t="s">
        <v>94</v>
      </c>
      <c r="AB12" s="26" t="s">
        <v>91</v>
      </c>
      <c r="AC12" s="169">
        <v>16.8</v>
      </c>
      <c r="AD12" s="169">
        <v>15.2</v>
      </c>
      <c r="AE12" s="169">
        <v>3</v>
      </c>
      <c r="AF12" s="169">
        <v>16.8</v>
      </c>
      <c r="AG12" s="169">
        <v>11</v>
      </c>
      <c r="AH12" s="169">
        <v>7.8</v>
      </c>
      <c r="AI12" s="16">
        <f>SUM(AC12:AH12)</f>
        <v>70.599999999999994</v>
      </c>
      <c r="AK12" s="26"/>
      <c r="AL12" s="26"/>
      <c r="AM12" s="290"/>
      <c r="AN12" s="290"/>
      <c r="AO12" s="290"/>
      <c r="AP12" s="290"/>
      <c r="AQ12" s="290"/>
      <c r="AR12" s="290"/>
      <c r="AS12" s="16"/>
      <c r="AU12" s="7"/>
      <c r="AV12" s="7"/>
    </row>
    <row r="13" spans="1:48">
      <c r="A13"/>
      <c r="B13"/>
      <c r="C13" s="26" t="s">
        <v>7</v>
      </c>
      <c r="D13">
        <v>2</v>
      </c>
      <c r="E13">
        <v>1.5</v>
      </c>
      <c r="F13" s="235">
        <f t="shared" si="0"/>
        <v>0.5714285714285714</v>
      </c>
      <c r="G13" s="235">
        <f t="shared" si="1"/>
        <v>0.42857142857142855</v>
      </c>
      <c r="H13" s="16">
        <f t="shared" si="2"/>
        <v>3.5</v>
      </c>
      <c r="J13" s="26" t="s">
        <v>78</v>
      </c>
      <c r="K13">
        <v>20</v>
      </c>
      <c r="L13">
        <v>6</v>
      </c>
      <c r="M13" s="235">
        <f t="shared" si="3"/>
        <v>0.76923076923076927</v>
      </c>
      <c r="N13" s="235">
        <f t="shared" si="4"/>
        <v>0.23076923076923078</v>
      </c>
      <c r="O13" s="16">
        <f t="shared" si="5"/>
        <v>26</v>
      </c>
      <c r="Q13" s="26" t="s">
        <v>82</v>
      </c>
      <c r="R13"/>
      <c r="S13" s="169"/>
      <c r="T13" s="169"/>
      <c r="U13" s="169"/>
      <c r="V13" s="169"/>
      <c r="W13" s="169"/>
      <c r="X13" s="16"/>
      <c r="AA13" s="26" t="s">
        <v>82</v>
      </c>
      <c r="AB13" s="26" t="s">
        <v>91</v>
      </c>
      <c r="AC13" s="169"/>
      <c r="AD13" s="169"/>
      <c r="AE13" s="169"/>
      <c r="AF13" s="169"/>
      <c r="AG13" s="169"/>
      <c r="AH13" s="169"/>
      <c r="AI13" s="16"/>
      <c r="AK13" s="26"/>
      <c r="AL13" s="26"/>
      <c r="AM13" s="290"/>
      <c r="AN13" s="290"/>
      <c r="AO13" s="290"/>
      <c r="AP13" s="290"/>
      <c r="AQ13" s="290"/>
      <c r="AR13" s="290"/>
      <c r="AS13" s="16"/>
      <c r="AU13" s="7"/>
      <c r="AV13" s="7"/>
    </row>
    <row r="14" spans="1:48">
      <c r="A14"/>
      <c r="B14"/>
      <c r="C14" s="26" t="s">
        <v>68</v>
      </c>
      <c r="D14">
        <v>50</v>
      </c>
      <c r="E14">
        <v>36</v>
      </c>
      <c r="F14" s="235">
        <f t="shared" si="0"/>
        <v>0.58139534883720934</v>
      </c>
      <c r="G14" s="235">
        <f t="shared" si="1"/>
        <v>0.41860465116279072</v>
      </c>
      <c r="H14" s="16">
        <f t="shared" si="2"/>
        <v>86</v>
      </c>
      <c r="J14" s="26" t="s">
        <v>67</v>
      </c>
      <c r="K14">
        <v>6</v>
      </c>
      <c r="L14">
        <v>2</v>
      </c>
      <c r="M14" s="235">
        <f t="shared" si="3"/>
        <v>0.75</v>
      </c>
      <c r="N14" s="235">
        <f t="shared" si="4"/>
        <v>0.25</v>
      </c>
      <c r="O14" s="16">
        <f t="shared" si="5"/>
        <v>8</v>
      </c>
      <c r="Q14" s="283" t="s">
        <v>80</v>
      </c>
      <c r="R14">
        <v>30</v>
      </c>
      <c r="S14" s="169">
        <v>7</v>
      </c>
      <c r="T14" s="169">
        <v>13</v>
      </c>
      <c r="U14" s="169">
        <v>31</v>
      </c>
      <c r="V14" s="169">
        <v>31</v>
      </c>
      <c r="W14" s="169">
        <v>47</v>
      </c>
      <c r="X14" s="16">
        <f t="shared" ref="X14:X26" si="7">SUM(R14:W14)</f>
        <v>159</v>
      </c>
      <c r="AA14" s="283" t="s">
        <v>80</v>
      </c>
      <c r="AB14" s="283" t="s">
        <v>91</v>
      </c>
      <c r="AC14" s="169">
        <v>34</v>
      </c>
      <c r="AD14" s="169">
        <v>6</v>
      </c>
      <c r="AE14" s="169">
        <v>11</v>
      </c>
      <c r="AF14" s="169">
        <v>29</v>
      </c>
      <c r="AG14" s="169">
        <v>29</v>
      </c>
      <c r="AH14" s="169">
        <v>41</v>
      </c>
      <c r="AI14" s="16">
        <f t="shared" ref="AI14:AI26" si="8">SUM(AC14:AH14)</f>
        <v>150</v>
      </c>
      <c r="AK14" s="283" t="s">
        <v>80</v>
      </c>
      <c r="AL14" s="283" t="s">
        <v>91</v>
      </c>
      <c r="AM14" s="290" t="s">
        <v>79</v>
      </c>
      <c r="AN14" s="290" t="s">
        <v>79</v>
      </c>
      <c r="AO14" s="290" t="s">
        <v>79</v>
      </c>
      <c r="AP14" s="290" t="s">
        <v>79</v>
      </c>
      <c r="AQ14" s="290" t="s">
        <v>79</v>
      </c>
      <c r="AR14" s="290" t="s">
        <v>79</v>
      </c>
      <c r="AS14" s="16">
        <f>SUM(AM14:AR14)</f>
        <v>0</v>
      </c>
      <c r="AU14" s="7"/>
      <c r="AV14" s="7"/>
    </row>
    <row r="15" spans="1:48">
      <c r="A15"/>
      <c r="B15"/>
      <c r="C15" s="26" t="s">
        <v>10</v>
      </c>
      <c r="D15">
        <v>7</v>
      </c>
      <c r="E15">
        <v>5</v>
      </c>
      <c r="F15" s="235">
        <f t="shared" si="0"/>
        <v>0.58333333333333337</v>
      </c>
      <c r="G15" s="235">
        <f t="shared" si="1"/>
        <v>0.41666666666666669</v>
      </c>
      <c r="H15" s="16">
        <f t="shared" si="2"/>
        <v>12</v>
      </c>
      <c r="J15" s="26" t="s">
        <v>13</v>
      </c>
      <c r="K15">
        <v>91</v>
      </c>
      <c r="L15">
        <v>31</v>
      </c>
      <c r="M15" s="235">
        <f t="shared" si="3"/>
        <v>0.74590163934426235</v>
      </c>
      <c r="N15" s="235">
        <f t="shared" si="4"/>
        <v>0.25409836065573771</v>
      </c>
      <c r="O15" s="16">
        <f t="shared" si="5"/>
        <v>122</v>
      </c>
      <c r="Q15" s="26" t="s">
        <v>25</v>
      </c>
      <c r="R15">
        <v>26.8</v>
      </c>
      <c r="S15" s="169">
        <v>9.1</v>
      </c>
      <c r="T15" s="169">
        <v>17.399999999999999</v>
      </c>
      <c r="U15" s="169">
        <v>71.7</v>
      </c>
      <c r="V15" s="169">
        <v>51.7</v>
      </c>
      <c r="W15" s="169">
        <v>4</v>
      </c>
      <c r="X15" s="16">
        <f t="shared" si="7"/>
        <v>180.7</v>
      </c>
      <c r="AA15" s="26" t="s">
        <v>25</v>
      </c>
      <c r="AB15" s="26" t="s">
        <v>91</v>
      </c>
      <c r="AC15" s="169">
        <v>26.6</v>
      </c>
      <c r="AD15" s="169">
        <v>9.5</v>
      </c>
      <c r="AE15" s="169">
        <v>14.4</v>
      </c>
      <c r="AF15" s="169">
        <v>64</v>
      </c>
      <c r="AG15" s="169">
        <v>53.5</v>
      </c>
      <c r="AH15" s="169">
        <v>4</v>
      </c>
      <c r="AI15" s="16">
        <f t="shared" si="8"/>
        <v>172</v>
      </c>
      <c r="AK15" s="26" t="s">
        <v>25</v>
      </c>
      <c r="AL15" s="26" t="s">
        <v>91</v>
      </c>
      <c r="AM15" s="290">
        <v>29.5</v>
      </c>
      <c r="AN15" s="290">
        <v>3.6</v>
      </c>
      <c r="AO15" s="290">
        <v>15.4</v>
      </c>
      <c r="AP15" s="290">
        <v>63.1</v>
      </c>
      <c r="AQ15" s="290">
        <v>52.4</v>
      </c>
      <c r="AR15" s="290">
        <v>4</v>
      </c>
      <c r="AS15" s="16">
        <f>SUM(AM15:AR15)</f>
        <v>168</v>
      </c>
      <c r="AU15" s="7"/>
      <c r="AV15" s="7"/>
    </row>
    <row r="16" spans="1:48">
      <c r="A16"/>
      <c r="B16"/>
      <c r="C16" s="26" t="s">
        <v>6</v>
      </c>
      <c r="D16">
        <v>53</v>
      </c>
      <c r="E16">
        <v>33</v>
      </c>
      <c r="F16" s="235">
        <f t="shared" si="0"/>
        <v>0.61627906976744184</v>
      </c>
      <c r="G16" s="235">
        <f t="shared" si="1"/>
        <v>0.38372093023255816</v>
      </c>
      <c r="H16" s="16">
        <f t="shared" si="2"/>
        <v>86</v>
      </c>
      <c r="J16" s="26" t="s">
        <v>14</v>
      </c>
      <c r="K16">
        <v>14</v>
      </c>
      <c r="L16">
        <v>5</v>
      </c>
      <c r="M16" s="235">
        <f t="shared" si="3"/>
        <v>0.73684210526315785</v>
      </c>
      <c r="N16" s="235">
        <f t="shared" si="4"/>
        <v>0.26315789473684209</v>
      </c>
      <c r="O16" s="16">
        <f t="shared" si="5"/>
        <v>19</v>
      </c>
      <c r="Q16" s="26" t="s">
        <v>7</v>
      </c>
      <c r="R16">
        <v>0.5</v>
      </c>
      <c r="S16" s="169">
        <v>0.5</v>
      </c>
      <c r="T16" s="169">
        <v>2</v>
      </c>
      <c r="U16" s="169"/>
      <c r="V16" s="169">
        <v>1</v>
      </c>
      <c r="W16" s="169">
        <v>1</v>
      </c>
      <c r="X16" s="16">
        <f t="shared" si="7"/>
        <v>5</v>
      </c>
      <c r="AA16" s="26" t="s">
        <v>7</v>
      </c>
      <c r="AB16" s="26" t="s">
        <v>91</v>
      </c>
      <c r="AC16" s="169">
        <v>1</v>
      </c>
      <c r="AD16" s="169"/>
      <c r="AE16" s="169"/>
      <c r="AF16" s="169"/>
      <c r="AG16" s="169">
        <v>1</v>
      </c>
      <c r="AH16" s="169">
        <v>2</v>
      </c>
      <c r="AI16" s="16">
        <f t="shared" si="8"/>
        <v>4</v>
      </c>
      <c r="AK16" s="26" t="s">
        <v>7</v>
      </c>
      <c r="AL16" s="26" t="s">
        <v>91</v>
      </c>
      <c r="AM16" s="290">
        <v>1</v>
      </c>
      <c r="AN16" s="17"/>
      <c r="AO16" s="290"/>
      <c r="AP16" s="290">
        <v>0</v>
      </c>
      <c r="AQ16" s="290">
        <v>1</v>
      </c>
      <c r="AR16" s="290">
        <v>2</v>
      </c>
      <c r="AS16" s="16">
        <f>SUM(AM16:AR16)</f>
        <v>4</v>
      </c>
      <c r="AU16" s="7"/>
      <c r="AV16" s="7"/>
    </row>
    <row r="17" spans="1:48">
      <c r="A17"/>
      <c r="B17"/>
      <c r="C17" s="26" t="s">
        <v>12</v>
      </c>
      <c r="D17">
        <v>63</v>
      </c>
      <c r="E17">
        <v>39</v>
      </c>
      <c r="F17" s="235">
        <f t="shared" si="0"/>
        <v>0.61764705882352944</v>
      </c>
      <c r="G17" s="235">
        <f t="shared" si="1"/>
        <v>0.38235294117647056</v>
      </c>
      <c r="H17" s="16">
        <f t="shared" si="2"/>
        <v>102</v>
      </c>
      <c r="J17" s="26" t="s">
        <v>15</v>
      </c>
      <c r="K17">
        <v>40</v>
      </c>
      <c r="L17">
        <v>15</v>
      </c>
      <c r="M17" s="235">
        <f t="shared" si="3"/>
        <v>0.72727272727272729</v>
      </c>
      <c r="N17" s="235">
        <f t="shared" si="4"/>
        <v>0.27272727272727271</v>
      </c>
      <c r="O17" s="16">
        <f t="shared" si="5"/>
        <v>55</v>
      </c>
      <c r="Q17" s="26" t="s">
        <v>78</v>
      </c>
      <c r="R17"/>
      <c r="S17" s="169"/>
      <c r="T17" s="169"/>
      <c r="U17" s="169"/>
      <c r="V17" s="169"/>
      <c r="W17" s="169"/>
      <c r="X17" s="16">
        <f t="shared" si="7"/>
        <v>0</v>
      </c>
      <c r="AA17" s="26" t="s">
        <v>78</v>
      </c>
      <c r="AB17" s="26" t="s">
        <v>91</v>
      </c>
      <c r="AC17" s="169">
        <v>0.12</v>
      </c>
      <c r="AD17" s="169">
        <v>1.97</v>
      </c>
      <c r="AE17" s="169">
        <v>12.3</v>
      </c>
      <c r="AF17" s="169">
        <v>4.45</v>
      </c>
      <c r="AG17" s="169">
        <v>5.36</v>
      </c>
      <c r="AH17" s="169">
        <v>2.5</v>
      </c>
      <c r="AI17" s="16">
        <f t="shared" si="8"/>
        <v>26.7</v>
      </c>
      <c r="AK17" s="26"/>
      <c r="AL17" s="26"/>
      <c r="AM17" s="290"/>
      <c r="AN17" s="17"/>
      <c r="AO17" s="290"/>
      <c r="AP17" s="290"/>
      <c r="AQ17" s="290"/>
      <c r="AR17" s="290"/>
      <c r="AS17" s="16"/>
      <c r="AU17" s="7"/>
      <c r="AV17" s="7"/>
    </row>
    <row r="18" spans="1:48">
      <c r="A18"/>
      <c r="B18"/>
      <c r="C18" s="26" t="s">
        <v>21</v>
      </c>
      <c r="D18">
        <v>40.5</v>
      </c>
      <c r="E18">
        <v>22.8</v>
      </c>
      <c r="F18" s="235">
        <f t="shared" si="0"/>
        <v>0.63981042654028442</v>
      </c>
      <c r="G18" s="235">
        <f t="shared" si="1"/>
        <v>0.36018957345971564</v>
      </c>
      <c r="H18" s="16">
        <f t="shared" si="2"/>
        <v>63.3</v>
      </c>
      <c r="J18" s="26" t="s">
        <v>20</v>
      </c>
      <c r="K18">
        <v>52</v>
      </c>
      <c r="L18">
        <v>20</v>
      </c>
      <c r="M18" s="235">
        <f t="shared" si="3"/>
        <v>0.72222222222222221</v>
      </c>
      <c r="N18" s="235">
        <f t="shared" si="4"/>
        <v>0.27777777777777779</v>
      </c>
      <c r="O18" s="16">
        <f t="shared" si="5"/>
        <v>72</v>
      </c>
      <c r="Q18" s="26" t="s">
        <v>21</v>
      </c>
      <c r="R18">
        <v>14</v>
      </c>
      <c r="S18" s="169">
        <v>2</v>
      </c>
      <c r="T18" s="169">
        <v>2</v>
      </c>
      <c r="U18" s="169">
        <v>1</v>
      </c>
      <c r="V18" s="169">
        <v>19</v>
      </c>
      <c r="W18" s="169">
        <v>23</v>
      </c>
      <c r="X18" s="16">
        <f t="shared" si="7"/>
        <v>61</v>
      </c>
      <c r="AA18" s="26" t="s">
        <v>21</v>
      </c>
      <c r="AB18" s="26" t="s">
        <v>91</v>
      </c>
      <c r="AC18" s="169">
        <v>14</v>
      </c>
      <c r="AD18" s="169">
        <v>2</v>
      </c>
      <c r="AE18" s="169">
        <v>4</v>
      </c>
      <c r="AF18" s="169">
        <v>2</v>
      </c>
      <c r="AG18" s="169">
        <v>7</v>
      </c>
      <c r="AH18" s="169">
        <v>31</v>
      </c>
      <c r="AI18" s="16">
        <f t="shared" si="8"/>
        <v>60</v>
      </c>
      <c r="AK18" s="26" t="s">
        <v>21</v>
      </c>
      <c r="AL18" s="26" t="s">
        <v>91</v>
      </c>
      <c r="AM18" s="290">
        <v>14</v>
      </c>
      <c r="AN18" s="290">
        <v>0</v>
      </c>
      <c r="AO18" s="290">
        <v>6</v>
      </c>
      <c r="AP18" s="290">
        <v>0</v>
      </c>
      <c r="AQ18" s="290">
        <v>9</v>
      </c>
      <c r="AR18" s="290">
        <v>26</v>
      </c>
      <c r="AS18" s="16">
        <f t="shared" ref="AS18:AS26" si="9">SUM(AM18:AR18)</f>
        <v>55</v>
      </c>
      <c r="AU18" s="7"/>
      <c r="AV18" s="7"/>
    </row>
    <row r="19" spans="1:48">
      <c r="A19"/>
      <c r="B19"/>
      <c r="C19" s="26" t="s">
        <v>8</v>
      </c>
      <c r="D19">
        <v>11</v>
      </c>
      <c r="E19">
        <v>6</v>
      </c>
      <c r="F19" s="235">
        <f t="shared" si="0"/>
        <v>0.6470588235294118</v>
      </c>
      <c r="G19" s="235">
        <f t="shared" si="1"/>
        <v>0.35294117647058826</v>
      </c>
      <c r="H19" s="16">
        <f t="shared" si="2"/>
        <v>17</v>
      </c>
      <c r="J19" s="26" t="s">
        <v>34</v>
      </c>
      <c r="K19">
        <v>14</v>
      </c>
      <c r="L19">
        <v>6</v>
      </c>
      <c r="M19" s="235">
        <f t="shared" si="3"/>
        <v>0.7</v>
      </c>
      <c r="N19" s="235">
        <f t="shared" si="4"/>
        <v>0.3</v>
      </c>
      <c r="O19" s="16">
        <f t="shared" si="5"/>
        <v>20</v>
      </c>
      <c r="Q19" s="26" t="s">
        <v>16</v>
      </c>
      <c r="R19">
        <v>1</v>
      </c>
      <c r="S19" s="169"/>
      <c r="T19" s="169"/>
      <c r="U19" s="169">
        <v>7</v>
      </c>
      <c r="V19" s="169">
        <v>4</v>
      </c>
      <c r="W19" s="169">
        <v>12</v>
      </c>
      <c r="X19" s="16">
        <f t="shared" si="7"/>
        <v>24</v>
      </c>
      <c r="AA19" s="26" t="s">
        <v>16</v>
      </c>
      <c r="AB19" s="26" t="s">
        <v>91</v>
      </c>
      <c r="AC19" s="169">
        <v>1.6</v>
      </c>
      <c r="AD19" s="169"/>
      <c r="AE19" s="169"/>
      <c r="AF19" s="169">
        <v>6.75</v>
      </c>
      <c r="AG19" s="169">
        <v>2.5</v>
      </c>
      <c r="AH19" s="169">
        <v>12.4</v>
      </c>
      <c r="AI19" s="16">
        <f t="shared" si="8"/>
        <v>23.25</v>
      </c>
      <c r="AK19" s="26" t="s">
        <v>16</v>
      </c>
      <c r="AL19" s="26" t="s">
        <v>91</v>
      </c>
      <c r="AM19" s="290">
        <v>1.6</v>
      </c>
      <c r="AN19" s="290">
        <v>0</v>
      </c>
      <c r="AO19" s="290">
        <v>0</v>
      </c>
      <c r="AP19" s="290">
        <v>5.45</v>
      </c>
      <c r="AQ19" s="290">
        <v>2.5</v>
      </c>
      <c r="AR19" s="290">
        <v>11</v>
      </c>
      <c r="AS19" s="16">
        <f t="shared" si="9"/>
        <v>20.55</v>
      </c>
      <c r="AU19" s="7"/>
      <c r="AV19" s="7"/>
    </row>
    <row r="20" spans="1:48" ht="14.25" customHeight="1">
      <c r="A20"/>
      <c r="B20"/>
      <c r="C20" s="26" t="s">
        <v>25</v>
      </c>
      <c r="D20">
        <v>71.599999999999994</v>
      </c>
      <c r="E20">
        <v>38.25</v>
      </c>
      <c r="F20" s="235">
        <f t="shared" si="0"/>
        <v>0.65179790623577605</v>
      </c>
      <c r="G20" s="235">
        <f t="shared" si="1"/>
        <v>0.34820209376422395</v>
      </c>
      <c r="H20" s="16">
        <f t="shared" si="2"/>
        <v>109.85</v>
      </c>
      <c r="J20" s="26" t="s">
        <v>4</v>
      </c>
      <c r="K20">
        <v>9</v>
      </c>
      <c r="L20">
        <v>4</v>
      </c>
      <c r="M20" s="235">
        <f t="shared" si="3"/>
        <v>0.69230769230769229</v>
      </c>
      <c r="N20" s="235">
        <f t="shared" si="4"/>
        <v>0.30769230769230771</v>
      </c>
      <c r="O20" s="16">
        <f t="shared" si="5"/>
        <v>13</v>
      </c>
      <c r="Q20" s="26" t="s">
        <v>12</v>
      </c>
      <c r="R20">
        <v>17</v>
      </c>
      <c r="S20" s="169">
        <v>3</v>
      </c>
      <c r="T20" s="169">
        <v>4</v>
      </c>
      <c r="U20" s="169">
        <v>11</v>
      </c>
      <c r="V20" s="169">
        <v>25</v>
      </c>
      <c r="W20" s="169">
        <v>10</v>
      </c>
      <c r="X20" s="16">
        <f t="shared" si="7"/>
        <v>70</v>
      </c>
      <c r="AA20" s="26" t="s">
        <v>12</v>
      </c>
      <c r="AB20" s="26" t="s">
        <v>91</v>
      </c>
      <c r="AC20" s="169">
        <v>17</v>
      </c>
      <c r="AD20" s="169">
        <v>3</v>
      </c>
      <c r="AE20" s="169">
        <v>4</v>
      </c>
      <c r="AF20" s="169">
        <v>8</v>
      </c>
      <c r="AG20" s="169">
        <v>29</v>
      </c>
      <c r="AH20" s="169">
        <v>4</v>
      </c>
      <c r="AI20" s="16">
        <f t="shared" si="8"/>
        <v>65</v>
      </c>
      <c r="AK20" s="26" t="s">
        <v>12</v>
      </c>
      <c r="AL20" s="26" t="s">
        <v>91</v>
      </c>
      <c r="AM20" s="290">
        <v>14</v>
      </c>
      <c r="AN20" s="290">
        <v>2</v>
      </c>
      <c r="AO20" s="290">
        <v>2</v>
      </c>
      <c r="AP20" s="290">
        <v>8</v>
      </c>
      <c r="AQ20" s="290">
        <v>33</v>
      </c>
      <c r="AR20" s="290">
        <v>3</v>
      </c>
      <c r="AS20" s="16">
        <f t="shared" si="9"/>
        <v>62</v>
      </c>
      <c r="AU20" s="7"/>
      <c r="AV20" s="7"/>
    </row>
    <row r="21" spans="1:48" ht="15" customHeight="1">
      <c r="A21"/>
      <c r="B21"/>
      <c r="C21" s="26" t="s">
        <v>30</v>
      </c>
      <c r="D21">
        <v>10</v>
      </c>
      <c r="E21">
        <v>5</v>
      </c>
      <c r="F21" s="235">
        <f t="shared" si="0"/>
        <v>0.66666666666666663</v>
      </c>
      <c r="G21" s="235">
        <f t="shared" si="1"/>
        <v>0.33333333333333331</v>
      </c>
      <c r="H21" s="16">
        <f t="shared" si="2"/>
        <v>15</v>
      </c>
      <c r="J21" s="283" t="s">
        <v>125</v>
      </c>
      <c r="K21">
        <v>133</v>
      </c>
      <c r="L21">
        <v>60</v>
      </c>
      <c r="M21" s="235">
        <f t="shared" si="3"/>
        <v>0.68911917098445596</v>
      </c>
      <c r="N21" s="235">
        <f t="shared" si="4"/>
        <v>0.31088082901554404</v>
      </c>
      <c r="O21" s="16">
        <f t="shared" si="5"/>
        <v>193</v>
      </c>
      <c r="Q21" s="26" t="s">
        <v>19</v>
      </c>
      <c r="R21">
        <v>2</v>
      </c>
      <c r="S21" s="169">
        <v>1</v>
      </c>
      <c r="T21" s="169">
        <v>4</v>
      </c>
      <c r="U21" s="169">
        <v>4</v>
      </c>
      <c r="V21" s="169">
        <v>7</v>
      </c>
      <c r="W21" s="169">
        <v>0</v>
      </c>
      <c r="X21" s="16">
        <f t="shared" si="7"/>
        <v>18</v>
      </c>
      <c r="AA21" s="26" t="s">
        <v>19</v>
      </c>
      <c r="AB21" s="26" t="s">
        <v>91</v>
      </c>
      <c r="AC21" s="169">
        <v>2</v>
      </c>
      <c r="AD21" s="169">
        <v>1</v>
      </c>
      <c r="AE21" s="169">
        <v>4</v>
      </c>
      <c r="AF21" s="169">
        <v>4</v>
      </c>
      <c r="AG21" s="169">
        <v>4</v>
      </c>
      <c r="AH21" s="169">
        <v>1</v>
      </c>
      <c r="AI21" s="16">
        <f t="shared" si="8"/>
        <v>16</v>
      </c>
      <c r="AK21" s="26" t="s">
        <v>19</v>
      </c>
      <c r="AL21" s="26" t="s">
        <v>91</v>
      </c>
      <c r="AM21" s="290">
        <v>2</v>
      </c>
      <c r="AN21" s="290">
        <v>1</v>
      </c>
      <c r="AO21" s="290">
        <v>3</v>
      </c>
      <c r="AP21" s="290">
        <v>4</v>
      </c>
      <c r="AQ21" s="290">
        <v>4</v>
      </c>
      <c r="AR21" s="290">
        <v>1</v>
      </c>
      <c r="AS21" s="16">
        <f t="shared" si="9"/>
        <v>15</v>
      </c>
      <c r="AU21" s="7"/>
      <c r="AV21" s="7"/>
    </row>
    <row r="22" spans="1:48" ht="19.5" customHeight="1">
      <c r="A22"/>
      <c r="B22"/>
      <c r="C22" s="26" t="s">
        <v>78</v>
      </c>
      <c r="D22">
        <v>20</v>
      </c>
      <c r="E22">
        <v>10</v>
      </c>
      <c r="F22" s="235">
        <f t="shared" si="0"/>
        <v>0.66666666666666663</v>
      </c>
      <c r="G22" s="235">
        <f t="shared" si="1"/>
        <v>0.33333333333333331</v>
      </c>
      <c r="H22" s="16">
        <f t="shared" si="2"/>
        <v>30</v>
      </c>
      <c r="J22" s="26" t="s">
        <v>8</v>
      </c>
      <c r="K22">
        <v>11</v>
      </c>
      <c r="L22">
        <v>5</v>
      </c>
      <c r="M22" s="235">
        <f t="shared" si="3"/>
        <v>0.6875</v>
      </c>
      <c r="N22" s="235">
        <f t="shared" si="4"/>
        <v>0.3125</v>
      </c>
      <c r="O22" s="16">
        <f t="shared" si="5"/>
        <v>16</v>
      </c>
      <c r="Q22" s="26" t="s">
        <v>20</v>
      </c>
      <c r="R22">
        <v>11</v>
      </c>
      <c r="S22" s="169">
        <v>5</v>
      </c>
      <c r="T22" s="169">
        <v>4</v>
      </c>
      <c r="U22" s="169">
        <v>12</v>
      </c>
      <c r="V22" s="169">
        <v>21</v>
      </c>
      <c r="W22" s="169">
        <v>20</v>
      </c>
      <c r="X22" s="16">
        <f t="shared" si="7"/>
        <v>73</v>
      </c>
      <c r="AA22" s="26" t="s">
        <v>20</v>
      </c>
      <c r="AB22" s="26" t="s">
        <v>91</v>
      </c>
      <c r="AC22" s="169">
        <v>11</v>
      </c>
      <c r="AD22" s="169">
        <v>5</v>
      </c>
      <c r="AE22" s="169">
        <v>4</v>
      </c>
      <c r="AF22" s="169">
        <v>12</v>
      </c>
      <c r="AG22" s="169">
        <v>21</v>
      </c>
      <c r="AH22" s="169">
        <v>20</v>
      </c>
      <c r="AI22" s="16">
        <f t="shared" si="8"/>
        <v>73</v>
      </c>
      <c r="AK22" s="26" t="s">
        <v>20</v>
      </c>
      <c r="AL22" s="26" t="s">
        <v>91</v>
      </c>
      <c r="AM22" s="290">
        <v>11</v>
      </c>
      <c r="AN22" s="290">
        <v>5</v>
      </c>
      <c r="AO22" s="290">
        <v>4</v>
      </c>
      <c r="AP22" s="290">
        <v>12</v>
      </c>
      <c r="AQ22" s="290">
        <v>21</v>
      </c>
      <c r="AR22" s="290">
        <v>18</v>
      </c>
      <c r="AS22" s="16">
        <f t="shared" si="9"/>
        <v>71</v>
      </c>
      <c r="AU22" s="7"/>
      <c r="AV22" s="7"/>
    </row>
    <row r="23" spans="1:48">
      <c r="A23"/>
      <c r="B23"/>
      <c r="C23" s="283" t="s">
        <v>17</v>
      </c>
      <c r="D23">
        <v>2</v>
      </c>
      <c r="E23">
        <v>1</v>
      </c>
      <c r="F23" s="235">
        <f t="shared" si="0"/>
        <v>0.66666666666666663</v>
      </c>
      <c r="G23" s="235">
        <f t="shared" si="1"/>
        <v>0.33333333333333331</v>
      </c>
      <c r="H23" s="16">
        <f t="shared" si="2"/>
        <v>3</v>
      </c>
      <c r="J23" s="26" t="s">
        <v>167</v>
      </c>
      <c r="K23">
        <v>4</v>
      </c>
      <c r="L23">
        <v>2</v>
      </c>
      <c r="M23" s="235">
        <f t="shared" si="3"/>
        <v>0.66666666666666663</v>
      </c>
      <c r="N23" s="235">
        <f t="shared" si="4"/>
        <v>0.33333333333333331</v>
      </c>
      <c r="O23" s="16">
        <f t="shared" si="5"/>
        <v>6</v>
      </c>
      <c r="Q23" s="26" t="s">
        <v>8</v>
      </c>
      <c r="R23">
        <v>4</v>
      </c>
      <c r="S23" s="169">
        <v>2</v>
      </c>
      <c r="T23" s="169">
        <v>1</v>
      </c>
      <c r="U23" s="169">
        <v>1</v>
      </c>
      <c r="V23" s="169">
        <v>5</v>
      </c>
      <c r="W23" s="169">
        <v>4</v>
      </c>
      <c r="X23" s="16">
        <f t="shared" si="7"/>
        <v>17</v>
      </c>
      <c r="AA23" s="26" t="s">
        <v>8</v>
      </c>
      <c r="AB23" s="26" t="s">
        <v>91</v>
      </c>
      <c r="AC23" s="169">
        <v>3</v>
      </c>
      <c r="AD23" s="169">
        <v>1</v>
      </c>
      <c r="AE23" s="169">
        <v>1</v>
      </c>
      <c r="AF23" s="169">
        <v>1</v>
      </c>
      <c r="AG23" s="169">
        <v>4</v>
      </c>
      <c r="AH23" s="169">
        <v>4</v>
      </c>
      <c r="AI23" s="16">
        <f t="shared" si="8"/>
        <v>14</v>
      </c>
      <c r="AK23" s="26" t="s">
        <v>8</v>
      </c>
      <c r="AL23" s="26" t="s">
        <v>91</v>
      </c>
      <c r="AM23" s="290">
        <v>2</v>
      </c>
      <c r="AN23" s="290">
        <v>5</v>
      </c>
      <c r="AO23" s="290">
        <v>5</v>
      </c>
      <c r="AP23" s="290">
        <v>1</v>
      </c>
      <c r="AQ23" s="290">
        <v>3</v>
      </c>
      <c r="AR23" s="290">
        <v>4</v>
      </c>
      <c r="AS23" s="16">
        <f t="shared" si="9"/>
        <v>20</v>
      </c>
      <c r="AU23" s="7"/>
      <c r="AV23" s="7"/>
    </row>
    <row r="24" spans="1:48">
      <c r="A24"/>
      <c r="B24"/>
      <c r="C24" s="26" t="s">
        <v>4</v>
      </c>
      <c r="D24">
        <v>9</v>
      </c>
      <c r="E24">
        <v>4</v>
      </c>
      <c r="F24" s="235">
        <f t="shared" si="0"/>
        <v>0.69230769230769229</v>
      </c>
      <c r="G24" s="235">
        <f t="shared" si="1"/>
        <v>0.30769230769230771</v>
      </c>
      <c r="H24" s="16">
        <f t="shared" si="2"/>
        <v>13</v>
      </c>
      <c r="J24" s="283" t="s">
        <v>17</v>
      </c>
      <c r="K24">
        <v>2</v>
      </c>
      <c r="L24">
        <v>1</v>
      </c>
      <c r="M24" s="235">
        <f t="shared" si="3"/>
        <v>0.66666666666666663</v>
      </c>
      <c r="N24" s="235">
        <f t="shared" si="4"/>
        <v>0.33333333333333331</v>
      </c>
      <c r="O24" s="16">
        <f t="shared" si="5"/>
        <v>3</v>
      </c>
      <c r="Q24" s="26" t="s">
        <v>15</v>
      </c>
      <c r="R24">
        <v>15</v>
      </c>
      <c r="S24" s="169">
        <v>3</v>
      </c>
      <c r="T24" s="169">
        <v>5</v>
      </c>
      <c r="U24" s="169">
        <v>36</v>
      </c>
      <c r="V24" s="169">
        <v>40</v>
      </c>
      <c r="W24" s="169">
        <v>0</v>
      </c>
      <c r="X24" s="16">
        <f t="shared" si="7"/>
        <v>99</v>
      </c>
      <c r="AA24" s="26" t="s">
        <v>15</v>
      </c>
      <c r="AB24" s="26" t="s">
        <v>91</v>
      </c>
      <c r="AC24" s="169">
        <v>8</v>
      </c>
      <c r="AD24" s="169">
        <v>2</v>
      </c>
      <c r="AE24" s="169"/>
      <c r="AF24" s="169">
        <v>18</v>
      </c>
      <c r="AG24" s="169">
        <v>40</v>
      </c>
      <c r="AH24" s="169">
        <v>2</v>
      </c>
      <c r="AI24" s="16">
        <f t="shared" si="8"/>
        <v>70</v>
      </c>
      <c r="AK24" s="26" t="s">
        <v>15</v>
      </c>
      <c r="AL24" s="26" t="s">
        <v>91</v>
      </c>
      <c r="AM24" s="290">
        <v>8</v>
      </c>
      <c r="AN24" s="290">
        <v>0</v>
      </c>
      <c r="AO24" s="290">
        <v>0</v>
      </c>
      <c r="AP24" s="290">
        <v>20</v>
      </c>
      <c r="AQ24" s="290">
        <v>20</v>
      </c>
      <c r="AR24" s="290">
        <v>0</v>
      </c>
      <c r="AS24" s="16">
        <f t="shared" si="9"/>
        <v>48</v>
      </c>
      <c r="AU24" s="7"/>
      <c r="AV24" s="7"/>
    </row>
    <row r="25" spans="1:48" ht="16.5" customHeight="1">
      <c r="A25"/>
      <c r="B25"/>
      <c r="C25" s="26" t="s">
        <v>34</v>
      </c>
      <c r="D25">
        <v>14</v>
      </c>
      <c r="E25">
        <v>6</v>
      </c>
      <c r="F25" s="235">
        <f t="shared" si="0"/>
        <v>0.7</v>
      </c>
      <c r="G25" s="235">
        <f t="shared" si="1"/>
        <v>0.3</v>
      </c>
      <c r="H25" s="16">
        <f t="shared" si="2"/>
        <v>20</v>
      </c>
      <c r="J25" s="26" t="s">
        <v>25</v>
      </c>
      <c r="K25">
        <v>63.9</v>
      </c>
      <c r="L25">
        <v>34.200000000000003</v>
      </c>
      <c r="M25" s="235">
        <f t="shared" si="3"/>
        <v>0.65137614678899081</v>
      </c>
      <c r="N25" s="235">
        <f t="shared" si="4"/>
        <v>0.34862385321100925</v>
      </c>
      <c r="O25" s="16">
        <f t="shared" si="5"/>
        <v>98.1</v>
      </c>
      <c r="Q25" s="26" t="s">
        <v>6</v>
      </c>
      <c r="R25">
        <v>11</v>
      </c>
      <c r="S25" s="169">
        <v>1</v>
      </c>
      <c r="T25" s="169">
        <v>3</v>
      </c>
      <c r="U25" s="169">
        <v>2</v>
      </c>
      <c r="V25" s="169">
        <v>38</v>
      </c>
      <c r="W25" s="169">
        <v>12</v>
      </c>
      <c r="X25" s="16">
        <f t="shared" si="7"/>
        <v>67</v>
      </c>
      <c r="AA25" s="26" t="s">
        <v>6</v>
      </c>
      <c r="AB25" s="26" t="s">
        <v>91</v>
      </c>
      <c r="AC25" s="169">
        <v>11</v>
      </c>
      <c r="AD25" s="169">
        <v>1</v>
      </c>
      <c r="AE25" s="169">
        <v>2</v>
      </c>
      <c r="AF25" s="169">
        <v>2</v>
      </c>
      <c r="AG25" s="169">
        <v>38</v>
      </c>
      <c r="AH25" s="169">
        <v>12</v>
      </c>
      <c r="AI25" s="16">
        <f t="shared" si="8"/>
        <v>66</v>
      </c>
      <c r="AK25" s="26" t="s">
        <v>6</v>
      </c>
      <c r="AL25" s="26" t="s">
        <v>91</v>
      </c>
      <c r="AM25" s="290">
        <v>12</v>
      </c>
      <c r="AN25" s="290">
        <v>1</v>
      </c>
      <c r="AO25" s="290">
        <v>1</v>
      </c>
      <c r="AP25" s="290">
        <v>2</v>
      </c>
      <c r="AQ25" s="290">
        <v>38</v>
      </c>
      <c r="AR25" s="290">
        <v>12</v>
      </c>
      <c r="AS25" s="16">
        <f t="shared" si="9"/>
        <v>66</v>
      </c>
      <c r="AU25" s="7"/>
      <c r="AV25" s="7"/>
    </row>
    <row r="26" spans="1:48">
      <c r="A26"/>
      <c r="B26"/>
      <c r="C26" s="26" t="s">
        <v>15</v>
      </c>
      <c r="D26">
        <v>40</v>
      </c>
      <c r="E26">
        <v>15</v>
      </c>
      <c r="F26" s="235">
        <f t="shared" si="0"/>
        <v>0.72727272727272729</v>
      </c>
      <c r="G26" s="235">
        <f t="shared" si="1"/>
        <v>0.27272727272727271</v>
      </c>
      <c r="H26" s="16">
        <f t="shared" si="2"/>
        <v>55</v>
      </c>
      <c r="J26" s="26" t="s">
        <v>68</v>
      </c>
      <c r="K26">
        <v>50</v>
      </c>
      <c r="L26">
        <v>27</v>
      </c>
      <c r="M26" s="235">
        <f t="shared" si="3"/>
        <v>0.64935064935064934</v>
      </c>
      <c r="N26" s="235">
        <f t="shared" si="4"/>
        <v>0.35064935064935066</v>
      </c>
      <c r="O26" s="16">
        <f t="shared" si="5"/>
        <v>77</v>
      </c>
      <c r="Q26" s="26" t="s">
        <v>11</v>
      </c>
      <c r="R26">
        <v>3</v>
      </c>
      <c r="S26" s="169">
        <v>2</v>
      </c>
      <c r="T26" s="169">
        <v>1</v>
      </c>
      <c r="U26" s="169">
        <v>1</v>
      </c>
      <c r="V26" s="169">
        <v>0</v>
      </c>
      <c r="W26" s="169">
        <v>3</v>
      </c>
      <c r="X26" s="16">
        <f t="shared" si="7"/>
        <v>10</v>
      </c>
      <c r="AA26" s="26" t="s">
        <v>11</v>
      </c>
      <c r="AB26" s="26" t="s">
        <v>91</v>
      </c>
      <c r="AC26" s="169">
        <v>7</v>
      </c>
      <c r="AD26" s="169">
        <v>1</v>
      </c>
      <c r="AE26" s="169">
        <v>2</v>
      </c>
      <c r="AF26" s="169">
        <v>0</v>
      </c>
      <c r="AG26" s="169">
        <v>12</v>
      </c>
      <c r="AH26" s="169">
        <v>0</v>
      </c>
      <c r="AI26" s="16">
        <f t="shared" si="8"/>
        <v>22</v>
      </c>
      <c r="AK26" s="26" t="s">
        <v>11</v>
      </c>
      <c r="AL26" s="26" t="s">
        <v>91</v>
      </c>
      <c r="AM26" s="290">
        <v>4</v>
      </c>
      <c r="AN26" s="290">
        <v>1</v>
      </c>
      <c r="AO26" s="290">
        <v>2</v>
      </c>
      <c r="AP26" s="290">
        <v>0</v>
      </c>
      <c r="AQ26" s="290">
        <v>9</v>
      </c>
      <c r="AR26" s="290">
        <v>0</v>
      </c>
      <c r="AS26" s="16">
        <f t="shared" si="9"/>
        <v>16</v>
      </c>
      <c r="AU26" s="7"/>
      <c r="AV26" s="7"/>
    </row>
    <row r="27" spans="1:48">
      <c r="A27"/>
      <c r="B27"/>
      <c r="C27" s="152" t="s">
        <v>20</v>
      </c>
      <c r="D27">
        <v>59</v>
      </c>
      <c r="E27">
        <v>21</v>
      </c>
      <c r="F27" s="235">
        <f t="shared" si="0"/>
        <v>0.73750000000000004</v>
      </c>
      <c r="G27" s="235">
        <f t="shared" si="1"/>
        <v>0.26250000000000001</v>
      </c>
      <c r="H27" s="16">
        <f t="shared" si="2"/>
        <v>80</v>
      </c>
      <c r="J27" s="152" t="s">
        <v>30</v>
      </c>
      <c r="K27">
        <v>8</v>
      </c>
      <c r="L27">
        <v>5</v>
      </c>
      <c r="M27" s="235">
        <f t="shared" si="3"/>
        <v>0.61538461538461542</v>
      </c>
      <c r="N27" s="235">
        <f t="shared" si="4"/>
        <v>0.38461538461538464</v>
      </c>
      <c r="O27" s="16">
        <f t="shared" si="5"/>
        <v>13</v>
      </c>
      <c r="Q27" s="193" t="s">
        <v>26</v>
      </c>
      <c r="R27"/>
      <c r="S27" s="169"/>
      <c r="T27" s="169"/>
      <c r="U27" s="169"/>
      <c r="V27" s="169"/>
      <c r="W27" s="169"/>
      <c r="X27" s="16"/>
      <c r="AA27" s="26"/>
      <c r="AB27" s="26"/>
      <c r="AC27" s="169"/>
      <c r="AD27" s="169"/>
      <c r="AE27" s="169"/>
      <c r="AF27" s="169"/>
      <c r="AG27" s="169"/>
      <c r="AH27" s="169"/>
      <c r="AI27" s="16"/>
      <c r="AK27" s="26"/>
      <c r="AL27" s="26"/>
      <c r="AM27" s="290"/>
      <c r="AN27" s="290"/>
      <c r="AO27" s="290"/>
      <c r="AP27" s="290"/>
      <c r="AQ27" s="290"/>
      <c r="AR27" s="290"/>
      <c r="AS27" s="16"/>
      <c r="AU27" s="7"/>
      <c r="AV27" s="7"/>
    </row>
    <row r="28" spans="1:48">
      <c r="A28"/>
      <c r="B28"/>
      <c r="C28" s="193" t="s">
        <v>125</v>
      </c>
      <c r="D28">
        <v>133</v>
      </c>
      <c r="E28">
        <v>45</v>
      </c>
      <c r="F28" s="235">
        <f t="shared" si="0"/>
        <v>0.7471910112359551</v>
      </c>
      <c r="G28" s="235">
        <f t="shared" si="1"/>
        <v>0.25280898876404495</v>
      </c>
      <c r="H28" s="16">
        <f t="shared" si="2"/>
        <v>178</v>
      </c>
      <c r="J28" s="152" t="s">
        <v>6</v>
      </c>
      <c r="K28">
        <v>51</v>
      </c>
      <c r="L28">
        <v>32</v>
      </c>
      <c r="M28" s="235">
        <f t="shared" si="3"/>
        <v>0.61445783132530118</v>
      </c>
      <c r="N28" s="235">
        <f t="shared" si="4"/>
        <v>0.38554216867469882</v>
      </c>
      <c r="O28" s="16">
        <f t="shared" si="5"/>
        <v>83</v>
      </c>
      <c r="Q28" s="193" t="s">
        <v>125</v>
      </c>
      <c r="R28">
        <v>28</v>
      </c>
      <c r="S28" s="169">
        <v>1</v>
      </c>
      <c r="T28" s="169">
        <v>1</v>
      </c>
      <c r="U28" s="169">
        <v>25</v>
      </c>
      <c r="V28" s="169">
        <v>91</v>
      </c>
      <c r="W28" s="169">
        <v>4</v>
      </c>
      <c r="X28" s="16">
        <f>SUM(R28:W28)</f>
        <v>150</v>
      </c>
      <c r="AA28" s="26"/>
      <c r="AB28" s="26"/>
      <c r="AC28" s="169"/>
      <c r="AD28" s="169"/>
      <c r="AE28" s="169"/>
      <c r="AF28" s="169"/>
      <c r="AG28" s="169"/>
      <c r="AH28" s="169"/>
      <c r="AI28" s="16"/>
      <c r="AK28" s="26"/>
      <c r="AL28" s="26"/>
      <c r="AM28" s="290"/>
      <c r="AN28" s="290"/>
      <c r="AO28" s="290"/>
      <c r="AP28" s="290"/>
      <c r="AQ28" s="290"/>
      <c r="AR28" s="290"/>
      <c r="AS28" s="16"/>
      <c r="AU28" s="7"/>
      <c r="AV28" s="7"/>
    </row>
    <row r="29" spans="1:48">
      <c r="A29"/>
      <c r="B29"/>
      <c r="C29" s="193" t="s">
        <v>2</v>
      </c>
      <c r="D29">
        <v>30</v>
      </c>
      <c r="E29">
        <v>10</v>
      </c>
      <c r="F29" s="235">
        <f t="shared" si="0"/>
        <v>0.75</v>
      </c>
      <c r="G29" s="235">
        <f t="shared" si="1"/>
        <v>0.25</v>
      </c>
      <c r="H29" s="16">
        <f t="shared" si="2"/>
        <v>40</v>
      </c>
      <c r="J29" s="152" t="s">
        <v>12</v>
      </c>
      <c r="K29">
        <v>51</v>
      </c>
      <c r="L29">
        <v>34</v>
      </c>
      <c r="M29" s="235">
        <f t="shared" si="3"/>
        <v>0.6</v>
      </c>
      <c r="N29" s="235">
        <f t="shared" si="4"/>
        <v>0.4</v>
      </c>
      <c r="O29" s="16">
        <f t="shared" si="5"/>
        <v>85</v>
      </c>
      <c r="Q29" s="193" t="s">
        <v>169</v>
      </c>
      <c r="R29"/>
      <c r="S29" s="169"/>
      <c r="T29" s="169"/>
      <c r="U29" s="169"/>
      <c r="V29" s="169"/>
      <c r="W29" s="169"/>
      <c r="X29" s="16"/>
      <c r="AA29" s="26"/>
      <c r="AB29" s="26"/>
      <c r="AC29" s="169"/>
      <c r="AD29" s="169"/>
      <c r="AE29" s="169"/>
      <c r="AF29" s="169"/>
      <c r="AG29" s="169"/>
      <c r="AH29" s="169"/>
      <c r="AI29" s="16"/>
      <c r="AK29" s="26"/>
      <c r="AL29" s="26"/>
      <c r="AM29" s="290"/>
      <c r="AN29" s="290"/>
      <c r="AO29" s="290"/>
      <c r="AP29" s="290"/>
      <c r="AQ29" s="290"/>
      <c r="AR29" s="290"/>
      <c r="AS29" s="16"/>
      <c r="AU29" s="7"/>
      <c r="AV29" s="7"/>
    </row>
    <row r="30" spans="1:48">
      <c r="A30"/>
      <c r="B30"/>
      <c r="C30" s="152" t="s">
        <v>13</v>
      </c>
      <c r="D30">
        <v>93</v>
      </c>
      <c r="E30">
        <v>31</v>
      </c>
      <c r="F30" s="235">
        <f t="shared" si="0"/>
        <v>0.75</v>
      </c>
      <c r="G30" s="235">
        <f t="shared" si="1"/>
        <v>0.25</v>
      </c>
      <c r="H30" s="16">
        <f t="shared" si="2"/>
        <v>124</v>
      </c>
      <c r="J30" s="152" t="s">
        <v>7</v>
      </c>
      <c r="K30">
        <v>2</v>
      </c>
      <c r="L30">
        <v>1.5</v>
      </c>
      <c r="M30" s="235">
        <f t="shared" si="3"/>
        <v>0.5714285714285714</v>
      </c>
      <c r="N30" s="235">
        <f t="shared" si="4"/>
        <v>0.42857142857142855</v>
      </c>
      <c r="O30" s="16">
        <f t="shared" si="5"/>
        <v>3.5</v>
      </c>
      <c r="Q30" s="193" t="s">
        <v>2</v>
      </c>
      <c r="R30">
        <v>8</v>
      </c>
      <c r="S30" s="169">
        <v>2</v>
      </c>
      <c r="T30" s="169">
        <v>12</v>
      </c>
      <c r="U30" s="169">
        <v>10</v>
      </c>
      <c r="V30" s="169">
        <v>18</v>
      </c>
      <c r="W30" s="169"/>
      <c r="X30" s="16"/>
      <c r="AA30" s="26"/>
      <c r="AB30" s="26"/>
      <c r="AC30" s="169"/>
      <c r="AD30" s="169"/>
      <c r="AE30" s="169"/>
      <c r="AF30" s="169"/>
      <c r="AG30" s="169"/>
      <c r="AH30" s="169"/>
      <c r="AI30" s="16"/>
      <c r="AK30" s="26"/>
      <c r="AL30" s="26"/>
      <c r="AM30" s="290"/>
      <c r="AN30" s="290"/>
      <c r="AO30" s="290"/>
      <c r="AP30" s="290"/>
      <c r="AQ30" s="290"/>
      <c r="AR30" s="290"/>
      <c r="AS30" s="16"/>
      <c r="AU30" s="7"/>
      <c r="AV30" s="7"/>
    </row>
    <row r="31" spans="1:48">
      <c r="A31"/>
      <c r="B31"/>
      <c r="C31" s="152" t="s">
        <v>67</v>
      </c>
      <c r="D31">
        <v>6</v>
      </c>
      <c r="E31">
        <v>2</v>
      </c>
      <c r="F31" s="235">
        <f t="shared" si="0"/>
        <v>0.75</v>
      </c>
      <c r="G31" s="235">
        <f t="shared" si="1"/>
        <v>0.25</v>
      </c>
      <c r="H31" s="16">
        <f t="shared" si="2"/>
        <v>8</v>
      </c>
      <c r="J31" s="152" t="s">
        <v>21</v>
      </c>
      <c r="K31">
        <v>19</v>
      </c>
      <c r="L31">
        <v>16</v>
      </c>
      <c r="M31" s="235">
        <f t="shared" si="3"/>
        <v>0.54285714285714282</v>
      </c>
      <c r="N31" s="235">
        <f t="shared" si="4"/>
        <v>0.45714285714285713</v>
      </c>
      <c r="O31" s="16">
        <f t="shared" si="5"/>
        <v>35</v>
      </c>
      <c r="Q31" s="193" t="s">
        <v>83</v>
      </c>
      <c r="R31">
        <v>4</v>
      </c>
      <c r="S31" s="169">
        <v>1</v>
      </c>
      <c r="T31" s="169"/>
      <c r="U31" s="169">
        <v>0</v>
      </c>
      <c r="V31" s="169">
        <v>1</v>
      </c>
      <c r="W31" s="169">
        <v>0</v>
      </c>
      <c r="X31" s="16">
        <f t="shared" ref="X31:X37" si="10">SUM(R31:W31)</f>
        <v>6</v>
      </c>
      <c r="AA31" s="283" t="s">
        <v>83</v>
      </c>
      <c r="AB31" s="283" t="s">
        <v>91</v>
      </c>
      <c r="AC31" s="169">
        <v>2</v>
      </c>
      <c r="AD31" s="169">
        <v>1</v>
      </c>
      <c r="AE31" s="169"/>
      <c r="AF31" s="169">
        <v>1</v>
      </c>
      <c r="AG31" s="169">
        <v>2</v>
      </c>
      <c r="AH31" s="169">
        <v>1</v>
      </c>
      <c r="AI31" s="16">
        <f>SUM(AC31:AH31)</f>
        <v>7</v>
      </c>
      <c r="AK31" s="283" t="s">
        <v>83</v>
      </c>
      <c r="AL31" s="283" t="s">
        <v>91</v>
      </c>
      <c r="AM31" s="290" t="s">
        <v>79</v>
      </c>
      <c r="AN31" s="290" t="s">
        <v>79</v>
      </c>
      <c r="AO31" s="290" t="s">
        <v>79</v>
      </c>
      <c r="AP31" s="290" t="s">
        <v>79</v>
      </c>
      <c r="AQ31" s="290" t="s">
        <v>79</v>
      </c>
      <c r="AR31" s="290" t="s">
        <v>79</v>
      </c>
      <c r="AS31" s="16">
        <f>SUM(AM31:AR31)</f>
        <v>0</v>
      </c>
      <c r="AU31" s="7"/>
      <c r="AV31" s="7"/>
    </row>
    <row r="32" spans="1:48">
      <c r="A32"/>
      <c r="B32"/>
      <c r="C32" s="26" t="s">
        <v>9</v>
      </c>
      <c r="D32">
        <v>84</v>
      </c>
      <c r="E32">
        <v>26</v>
      </c>
      <c r="F32" s="235">
        <f t="shared" si="0"/>
        <v>0.76363636363636367</v>
      </c>
      <c r="G32" s="235">
        <f t="shared" si="1"/>
        <v>0.23636363636363636</v>
      </c>
      <c r="H32" s="16">
        <f t="shared" si="2"/>
        <v>110</v>
      </c>
      <c r="J32" s="26" t="s">
        <v>24</v>
      </c>
      <c r="K32">
        <v>11</v>
      </c>
      <c r="L32">
        <v>10</v>
      </c>
      <c r="M32" s="235">
        <f t="shared" si="3"/>
        <v>0.52380952380952384</v>
      </c>
      <c r="N32" s="235">
        <f t="shared" si="4"/>
        <v>0.47619047619047616</v>
      </c>
      <c r="O32" s="16">
        <f t="shared" si="5"/>
        <v>21</v>
      </c>
      <c r="Q32" s="283" t="s">
        <v>17</v>
      </c>
      <c r="R32">
        <v>1</v>
      </c>
      <c r="S32" s="169">
        <v>1</v>
      </c>
      <c r="T32" s="169">
        <v>1</v>
      </c>
      <c r="U32" s="169">
        <v>4</v>
      </c>
      <c r="V32" s="169">
        <v>2</v>
      </c>
      <c r="W32" s="169">
        <v>1</v>
      </c>
      <c r="X32" s="16">
        <f t="shared" si="10"/>
        <v>10</v>
      </c>
      <c r="AA32" s="283"/>
      <c r="AB32" s="283"/>
      <c r="AC32" s="169"/>
      <c r="AD32" s="169"/>
      <c r="AE32" s="169"/>
      <c r="AF32" s="169"/>
      <c r="AG32" s="169"/>
      <c r="AH32" s="169"/>
      <c r="AI32" s="16"/>
      <c r="AK32" s="283"/>
      <c r="AL32" s="283"/>
      <c r="AM32" s="290"/>
      <c r="AN32" s="290"/>
      <c r="AO32" s="290"/>
      <c r="AP32" s="290"/>
      <c r="AQ32" s="290"/>
      <c r="AR32" s="290"/>
      <c r="AS32" s="16"/>
      <c r="AU32" s="7"/>
      <c r="AV32" s="7"/>
    </row>
    <row r="33" spans="1:48" ht="21" customHeight="1">
      <c r="A33"/>
      <c r="B33"/>
      <c r="C33" s="26" t="s">
        <v>23</v>
      </c>
      <c r="D33">
        <v>10</v>
      </c>
      <c r="E33">
        <v>3</v>
      </c>
      <c r="F33" s="235">
        <f t="shared" si="0"/>
        <v>0.76923076923076927</v>
      </c>
      <c r="G33" s="235">
        <f t="shared" si="1"/>
        <v>0.23076923076923078</v>
      </c>
      <c r="H33" s="16">
        <f t="shared" si="2"/>
        <v>13</v>
      </c>
      <c r="J33" s="283" t="s">
        <v>2</v>
      </c>
      <c r="K33">
        <v>20</v>
      </c>
      <c r="L33">
        <v>20</v>
      </c>
      <c r="M33" s="235">
        <f t="shared" si="3"/>
        <v>0.5</v>
      </c>
      <c r="N33" s="235">
        <f t="shared" si="4"/>
        <v>0.5</v>
      </c>
      <c r="O33" s="16">
        <f t="shared" si="5"/>
        <v>40</v>
      </c>
      <c r="Q33" s="283" t="s">
        <v>66</v>
      </c>
      <c r="R33"/>
      <c r="S33" s="169"/>
      <c r="T33" s="169"/>
      <c r="U33" s="169"/>
      <c r="V33" s="169"/>
      <c r="W33" s="169"/>
      <c r="X33" s="16">
        <f t="shared" si="10"/>
        <v>0</v>
      </c>
      <c r="AA33" s="283" t="s">
        <v>66</v>
      </c>
      <c r="AB33" s="283" t="s">
        <v>91</v>
      </c>
      <c r="AC33" s="169">
        <v>10</v>
      </c>
      <c r="AD33" s="169">
        <v>20</v>
      </c>
      <c r="AE33" s="169">
        <v>2</v>
      </c>
      <c r="AF33" s="169">
        <v>10</v>
      </c>
      <c r="AG33" s="169">
        <v>20</v>
      </c>
      <c r="AH33" s="169">
        <v>20</v>
      </c>
      <c r="AI33" s="16">
        <f>SUM(AC33:AH33)</f>
        <v>82</v>
      </c>
      <c r="AK33" s="283" t="s">
        <v>66</v>
      </c>
      <c r="AL33" s="283" t="s">
        <v>91</v>
      </c>
      <c r="AM33" s="290" t="s">
        <v>79</v>
      </c>
      <c r="AN33" s="290" t="s">
        <v>79</v>
      </c>
      <c r="AO33" s="290" t="s">
        <v>79</v>
      </c>
      <c r="AP33" s="290" t="s">
        <v>79</v>
      </c>
      <c r="AQ33" s="290" t="s">
        <v>79</v>
      </c>
      <c r="AR33" s="290" t="s">
        <v>79</v>
      </c>
      <c r="AS33" s="16">
        <f>SUM(AM33:AR33)</f>
        <v>0</v>
      </c>
      <c r="AU33" s="7"/>
      <c r="AV33" s="7"/>
    </row>
    <row r="34" spans="1:48" ht="14.25" customHeight="1">
      <c r="A34"/>
      <c r="B34"/>
      <c r="C34" s="26" t="s">
        <v>96</v>
      </c>
      <c r="D34">
        <v>15</v>
      </c>
      <c r="E34">
        <v>3</v>
      </c>
      <c r="F34" s="235">
        <f t="shared" si="0"/>
        <v>0.83333333333333337</v>
      </c>
      <c r="G34" s="235">
        <f t="shared" si="1"/>
        <v>0.16666666666666666</v>
      </c>
      <c r="H34" s="16">
        <f t="shared" si="2"/>
        <v>18</v>
      </c>
      <c r="J34" s="26" t="s">
        <v>18</v>
      </c>
      <c r="K34">
        <v>10</v>
      </c>
      <c r="L34">
        <v>10</v>
      </c>
      <c r="M34" s="235">
        <f t="shared" si="3"/>
        <v>0.5</v>
      </c>
      <c r="N34" s="235">
        <f t="shared" si="4"/>
        <v>0.5</v>
      </c>
      <c r="O34" s="16">
        <f t="shared" si="5"/>
        <v>20</v>
      </c>
      <c r="Q34" s="26" t="s">
        <v>31</v>
      </c>
      <c r="R34">
        <v>2</v>
      </c>
      <c r="S34" s="169">
        <v>2</v>
      </c>
      <c r="T34" s="169">
        <v>2</v>
      </c>
      <c r="U34" s="169">
        <v>5</v>
      </c>
      <c r="V34" s="169">
        <v>15</v>
      </c>
      <c r="W34" s="169">
        <v>4</v>
      </c>
      <c r="X34" s="16">
        <f t="shared" si="10"/>
        <v>30</v>
      </c>
      <c r="AA34" s="26" t="s">
        <v>31</v>
      </c>
      <c r="AB34" s="26" t="s">
        <v>91</v>
      </c>
      <c r="AC34" s="169">
        <v>2</v>
      </c>
      <c r="AD34" s="169">
        <v>2</v>
      </c>
      <c r="AE34" s="169">
        <v>2</v>
      </c>
      <c r="AF34" s="169">
        <v>5</v>
      </c>
      <c r="AG34" s="169">
        <v>15</v>
      </c>
      <c r="AH34" s="169">
        <v>4</v>
      </c>
      <c r="AI34" s="16">
        <f>SUM(AC34:AH34)</f>
        <v>30</v>
      </c>
      <c r="AK34" s="26" t="s">
        <v>31</v>
      </c>
      <c r="AL34" s="26" t="s">
        <v>91</v>
      </c>
      <c r="AM34" s="290">
        <v>2</v>
      </c>
      <c r="AN34" s="290">
        <v>2</v>
      </c>
      <c r="AO34" s="290" t="s">
        <v>79</v>
      </c>
      <c r="AP34" s="290" t="s">
        <v>79</v>
      </c>
      <c r="AQ34" s="290" t="s">
        <v>79</v>
      </c>
      <c r="AR34" s="290" t="s">
        <v>79</v>
      </c>
      <c r="AS34" s="16">
        <f>SUM(AM34:AR34)</f>
        <v>4</v>
      </c>
      <c r="AU34" s="7"/>
      <c r="AV34" s="7"/>
    </row>
    <row r="35" spans="1:48">
      <c r="A35"/>
      <c r="B35"/>
      <c r="C35" s="26" t="s">
        <v>31</v>
      </c>
      <c r="D35">
        <v>15</v>
      </c>
      <c r="E35">
        <v>3</v>
      </c>
      <c r="F35" s="235">
        <f t="shared" si="0"/>
        <v>0.83333333333333337</v>
      </c>
      <c r="G35" s="235">
        <f t="shared" si="1"/>
        <v>0.16666666666666666</v>
      </c>
      <c r="H35" s="16">
        <f t="shared" si="2"/>
        <v>18</v>
      </c>
      <c r="J35" s="26" t="s">
        <v>11</v>
      </c>
      <c r="K35">
        <v>8.3000000000000007</v>
      </c>
      <c r="L35">
        <v>8.8000000000000007</v>
      </c>
      <c r="M35" s="235">
        <f t="shared" si="3"/>
        <v>0.48538011695906436</v>
      </c>
      <c r="N35" s="235">
        <f t="shared" si="4"/>
        <v>0.51461988304093564</v>
      </c>
      <c r="O35" s="16">
        <f t="shared" si="5"/>
        <v>17.100000000000001</v>
      </c>
      <c r="Q35" s="26" t="s">
        <v>4</v>
      </c>
      <c r="R35">
        <v>6</v>
      </c>
      <c r="S35" s="169">
        <v>2</v>
      </c>
      <c r="T35" s="169">
        <v>2</v>
      </c>
      <c r="U35" s="169">
        <v>5</v>
      </c>
      <c r="V35" s="169">
        <v>7</v>
      </c>
      <c r="W35" s="169"/>
      <c r="X35" s="16">
        <f t="shared" si="10"/>
        <v>22</v>
      </c>
      <c r="AA35" s="26" t="s">
        <v>4</v>
      </c>
      <c r="AB35" s="26" t="s">
        <v>91</v>
      </c>
      <c r="AC35" s="169">
        <v>6</v>
      </c>
      <c r="AD35" s="169">
        <v>25</v>
      </c>
      <c r="AE35" s="169">
        <v>0</v>
      </c>
      <c r="AF35" s="169">
        <v>4</v>
      </c>
      <c r="AG35" s="169">
        <v>5</v>
      </c>
      <c r="AH35" s="169"/>
      <c r="AI35" s="16">
        <f>SUM(AC35:AH35)</f>
        <v>40</v>
      </c>
      <c r="AK35" s="26" t="s">
        <v>4</v>
      </c>
      <c r="AL35" s="26" t="s">
        <v>91</v>
      </c>
      <c r="AM35" s="290">
        <v>6</v>
      </c>
      <c r="AN35" s="290">
        <v>25</v>
      </c>
      <c r="AO35" s="290">
        <v>0</v>
      </c>
      <c r="AP35" s="290">
        <v>4</v>
      </c>
      <c r="AQ35" s="290">
        <v>5</v>
      </c>
      <c r="AR35" s="290">
        <v>0</v>
      </c>
      <c r="AS35" s="16">
        <f>SUM(AM35:AR35)</f>
        <v>40</v>
      </c>
      <c r="AU35" s="7"/>
      <c r="AV35" s="7"/>
    </row>
    <row r="36" spans="1:48" ht="15.75" customHeight="1">
      <c r="A36"/>
      <c r="B36"/>
      <c r="C36" s="222" t="s">
        <v>5</v>
      </c>
      <c r="D36">
        <v>35</v>
      </c>
      <c r="E36">
        <v>7</v>
      </c>
      <c r="F36" s="235">
        <f t="shared" si="0"/>
        <v>0.83333333333333337</v>
      </c>
      <c r="G36" s="235">
        <f t="shared" si="1"/>
        <v>0.16666666666666666</v>
      </c>
      <c r="H36" s="16">
        <f t="shared" si="2"/>
        <v>42</v>
      </c>
      <c r="J36" s="283" t="s">
        <v>80</v>
      </c>
      <c r="K36">
        <v>81</v>
      </c>
      <c r="L36">
        <v>95</v>
      </c>
      <c r="M36" s="235">
        <f t="shared" si="3"/>
        <v>0.46022727272727271</v>
      </c>
      <c r="N36" s="235">
        <f t="shared" si="4"/>
        <v>0.53977272727272729</v>
      </c>
      <c r="O36" s="16">
        <f t="shared" si="5"/>
        <v>176</v>
      </c>
      <c r="Q36" s="26" t="s">
        <v>13</v>
      </c>
      <c r="R36">
        <v>12</v>
      </c>
      <c r="S36" s="169">
        <v>1</v>
      </c>
      <c r="T36" s="169">
        <v>13</v>
      </c>
      <c r="U36" s="169">
        <v>27</v>
      </c>
      <c r="V36" s="169">
        <v>22</v>
      </c>
      <c r="W36" s="169">
        <v>30.7</v>
      </c>
      <c r="X36" s="16">
        <f t="shared" si="10"/>
        <v>105.7</v>
      </c>
      <c r="AA36" s="26" t="s">
        <v>13</v>
      </c>
      <c r="AB36" s="26" t="s">
        <v>91</v>
      </c>
      <c r="AC36" s="169">
        <v>17</v>
      </c>
      <c r="AD36" s="169">
        <v>2</v>
      </c>
      <c r="AE36" s="169">
        <v>13</v>
      </c>
      <c r="AF36" s="169">
        <v>22</v>
      </c>
      <c r="AG36" s="169">
        <v>21</v>
      </c>
      <c r="AH36" s="169">
        <v>35.5</v>
      </c>
      <c r="AI36" s="16">
        <f>SUM(AC36:AH36)</f>
        <v>110.5</v>
      </c>
      <c r="AK36" s="26" t="s">
        <v>13</v>
      </c>
      <c r="AL36" s="26" t="s">
        <v>91</v>
      </c>
      <c r="AM36" s="290">
        <v>14</v>
      </c>
      <c r="AN36" s="290">
        <v>1</v>
      </c>
      <c r="AO36" s="290">
        <v>9</v>
      </c>
      <c r="AP36" s="290">
        <v>19</v>
      </c>
      <c r="AQ36" s="290">
        <v>18</v>
      </c>
      <c r="AR36" s="290">
        <v>30</v>
      </c>
      <c r="AS36" s="16">
        <f>SUM(AM36:AR36)</f>
        <v>91</v>
      </c>
      <c r="AU36" s="7"/>
      <c r="AV36" s="7"/>
    </row>
    <row r="37" spans="1:48" ht="16.5" customHeight="1">
      <c r="A37"/>
      <c r="B37"/>
      <c r="C37" s="283" t="s">
        <v>124</v>
      </c>
      <c r="D37">
        <v>12</v>
      </c>
      <c r="E37">
        <v>2</v>
      </c>
      <c r="F37" s="235">
        <f t="shared" si="0"/>
        <v>0.8571428571428571</v>
      </c>
      <c r="G37" s="235">
        <f t="shared" si="1"/>
        <v>0.14285714285714285</v>
      </c>
      <c r="H37" s="16">
        <f t="shared" si="2"/>
        <v>14</v>
      </c>
      <c r="J37" s="26" t="s">
        <v>28</v>
      </c>
      <c r="K37">
        <v>57</v>
      </c>
      <c r="L37">
        <v>71</v>
      </c>
      <c r="M37" s="235">
        <f t="shared" si="3"/>
        <v>0.4453125</v>
      </c>
      <c r="N37" s="235">
        <f t="shared" si="4"/>
        <v>0.5546875</v>
      </c>
      <c r="O37" s="16">
        <f t="shared" si="5"/>
        <v>128</v>
      </c>
      <c r="Q37" s="26" t="s">
        <v>34</v>
      </c>
      <c r="R37">
        <v>5</v>
      </c>
      <c r="S37" s="169">
        <v>1</v>
      </c>
      <c r="T37" s="169">
        <v>1</v>
      </c>
      <c r="U37" s="169">
        <v>2</v>
      </c>
      <c r="V37" s="169">
        <v>6</v>
      </c>
      <c r="W37" s="169"/>
      <c r="X37" s="16">
        <f t="shared" si="10"/>
        <v>15</v>
      </c>
      <c r="AA37" s="26" t="s">
        <v>34</v>
      </c>
      <c r="AB37" s="26" t="s">
        <v>91</v>
      </c>
      <c r="AC37" s="169">
        <v>6</v>
      </c>
      <c r="AD37" s="169">
        <v>0</v>
      </c>
      <c r="AE37" s="169">
        <v>1</v>
      </c>
      <c r="AF37" s="169">
        <v>2</v>
      </c>
      <c r="AG37" s="169">
        <v>6</v>
      </c>
      <c r="AH37" s="169"/>
      <c r="AI37" s="16">
        <f>SUM(AC37:AH37)</f>
        <v>15</v>
      </c>
      <c r="AK37" s="26" t="s">
        <v>34</v>
      </c>
      <c r="AL37" s="26" t="s">
        <v>91</v>
      </c>
      <c r="AM37" s="290" t="s">
        <v>79</v>
      </c>
      <c r="AN37" s="290" t="s">
        <v>79</v>
      </c>
      <c r="AO37" s="290" t="s">
        <v>79</v>
      </c>
      <c r="AP37" s="290" t="s">
        <v>79</v>
      </c>
      <c r="AQ37" s="290" t="s">
        <v>79</v>
      </c>
      <c r="AR37" s="290" t="s">
        <v>79</v>
      </c>
      <c r="AS37" s="16">
        <f>SUM(AM37:AR37)</f>
        <v>0</v>
      </c>
      <c r="AU37" s="7"/>
      <c r="AV37" s="7"/>
    </row>
    <row r="38" spans="1:48" ht="16.5" customHeight="1">
      <c r="A38"/>
      <c r="B38"/>
      <c r="C38" s="152" t="s">
        <v>14</v>
      </c>
      <c r="D38">
        <v>21</v>
      </c>
      <c r="E38">
        <v>3</v>
      </c>
      <c r="F38" s="235">
        <f t="shared" si="0"/>
        <v>0.875</v>
      </c>
      <c r="G38" s="235">
        <f t="shared" si="1"/>
        <v>0.125</v>
      </c>
      <c r="H38" s="16">
        <f t="shared" si="2"/>
        <v>24</v>
      </c>
      <c r="J38" s="152" t="s">
        <v>94</v>
      </c>
      <c r="K38">
        <v>38.5</v>
      </c>
      <c r="L38">
        <v>50</v>
      </c>
      <c r="M38" s="235">
        <f t="shared" si="3"/>
        <v>0.43502824858757061</v>
      </c>
      <c r="N38" s="235">
        <f t="shared" si="4"/>
        <v>0.56497175141242939</v>
      </c>
      <c r="O38" s="16">
        <f t="shared" si="5"/>
        <v>88.5</v>
      </c>
      <c r="Q38" s="152" t="s">
        <v>207</v>
      </c>
      <c r="R38"/>
      <c r="S38" s="169"/>
      <c r="T38" s="169"/>
      <c r="U38" s="169"/>
      <c r="V38" s="169"/>
      <c r="W38" s="169"/>
      <c r="X38" s="16"/>
      <c r="AA38" s="152"/>
      <c r="AB38" s="152"/>
      <c r="AC38" s="169"/>
      <c r="AD38" s="169"/>
      <c r="AE38" s="169"/>
      <c r="AF38" s="169"/>
      <c r="AG38" s="169"/>
      <c r="AH38" s="169"/>
      <c r="AI38" s="16"/>
      <c r="AK38" s="152"/>
      <c r="AL38" s="152"/>
      <c r="AM38" s="290"/>
      <c r="AN38" s="290"/>
      <c r="AO38" s="290"/>
      <c r="AP38" s="290"/>
      <c r="AQ38" s="290"/>
      <c r="AR38" s="290"/>
      <c r="AS38" s="16"/>
      <c r="AU38" s="7"/>
      <c r="AV38" s="7"/>
    </row>
    <row r="39" spans="1:48" ht="15" customHeight="1">
      <c r="A39"/>
      <c r="B39"/>
      <c r="C39" s="29" t="s">
        <v>19</v>
      </c>
      <c r="D39">
        <v>17</v>
      </c>
      <c r="E39">
        <v>2</v>
      </c>
      <c r="F39" s="235">
        <f t="shared" si="0"/>
        <v>0.89473684210526316</v>
      </c>
      <c r="G39" s="235">
        <f t="shared" si="1"/>
        <v>0.10526315789473684</v>
      </c>
      <c r="H39" s="16">
        <f t="shared" si="2"/>
        <v>19</v>
      </c>
      <c r="J39" s="29" t="s">
        <v>10</v>
      </c>
      <c r="K39">
        <v>2</v>
      </c>
      <c r="L39">
        <v>4</v>
      </c>
      <c r="M39" s="235">
        <f t="shared" si="3"/>
        <v>0.33333333333333331</v>
      </c>
      <c r="N39" s="235">
        <f t="shared" si="4"/>
        <v>0.66666666666666663</v>
      </c>
      <c r="O39" s="16">
        <f t="shared" si="5"/>
        <v>6</v>
      </c>
      <c r="Q39" s="29" t="s">
        <v>18</v>
      </c>
      <c r="R39">
        <v>10</v>
      </c>
      <c r="S39" s="169"/>
      <c r="T39" s="169"/>
      <c r="U39" s="169"/>
      <c r="V39" s="169">
        <v>10</v>
      </c>
      <c r="W39" s="169"/>
      <c r="X39" s="16">
        <f t="shared" ref="X39:X45" si="11">SUM(R39:W39)</f>
        <v>20</v>
      </c>
      <c r="AA39" s="29" t="s">
        <v>18</v>
      </c>
      <c r="AB39" s="29" t="s">
        <v>91</v>
      </c>
      <c r="AC39" s="169">
        <v>10</v>
      </c>
      <c r="AD39" s="169"/>
      <c r="AE39" s="169"/>
      <c r="AF39" s="169"/>
      <c r="AG39" s="169">
        <v>10</v>
      </c>
      <c r="AH39" s="169"/>
      <c r="AI39" s="16">
        <f>SUM(AC39:AH39)</f>
        <v>20</v>
      </c>
      <c r="AK39" s="29" t="s">
        <v>18</v>
      </c>
      <c r="AL39" s="29" t="s">
        <v>91</v>
      </c>
      <c r="AM39" s="290">
        <v>10</v>
      </c>
      <c r="AN39" s="290">
        <v>0</v>
      </c>
      <c r="AO39" s="290">
        <v>0</v>
      </c>
      <c r="AP39" s="290">
        <v>0</v>
      </c>
      <c r="AQ39" s="290">
        <v>10</v>
      </c>
      <c r="AR39" s="290">
        <v>0</v>
      </c>
      <c r="AS39" s="16">
        <f>SUM(AM39:AR39)</f>
        <v>20</v>
      </c>
      <c r="AU39" s="7"/>
      <c r="AV39" s="7"/>
    </row>
    <row r="40" spans="1:48" ht="15" customHeight="1">
      <c r="A40"/>
      <c r="B40"/>
      <c r="C40" s="29" t="s">
        <v>167</v>
      </c>
      <c r="D40"/>
      <c r="E40"/>
      <c r="F40" s="235"/>
      <c r="G40" s="235"/>
      <c r="H40" s="16">
        <f t="shared" si="2"/>
        <v>0</v>
      </c>
      <c r="J40" s="291" t="s">
        <v>83</v>
      </c>
      <c r="K40">
        <v>1</v>
      </c>
      <c r="L40">
        <v>4</v>
      </c>
      <c r="M40" s="235">
        <f t="shared" si="3"/>
        <v>0.2</v>
      </c>
      <c r="N40" s="235">
        <f t="shared" si="4"/>
        <v>0.8</v>
      </c>
      <c r="O40" s="16">
        <f t="shared" si="5"/>
        <v>5</v>
      </c>
      <c r="Q40" s="29" t="s">
        <v>67</v>
      </c>
      <c r="R40">
        <v>2</v>
      </c>
      <c r="S40" s="169">
        <v>3</v>
      </c>
      <c r="T40" s="169">
        <v>1</v>
      </c>
      <c r="U40" s="169">
        <v>3</v>
      </c>
      <c r="V40" s="169">
        <v>3</v>
      </c>
      <c r="W40" s="169">
        <v>1</v>
      </c>
      <c r="X40" s="16">
        <f t="shared" si="11"/>
        <v>13</v>
      </c>
      <c r="AA40" s="29"/>
      <c r="AB40" s="29"/>
      <c r="AC40" s="169"/>
      <c r="AD40" s="169"/>
      <c r="AE40" s="169"/>
      <c r="AF40" s="169"/>
      <c r="AG40" s="169"/>
      <c r="AH40" s="169"/>
      <c r="AI40" s="16"/>
      <c r="AK40" s="29"/>
      <c r="AL40" s="29"/>
      <c r="AM40" s="290"/>
      <c r="AN40" s="290"/>
      <c r="AO40" s="290"/>
      <c r="AP40" s="290"/>
      <c r="AQ40" s="290"/>
      <c r="AR40" s="290"/>
      <c r="AS40" s="16"/>
      <c r="AU40" s="7"/>
      <c r="AV40" s="7"/>
    </row>
    <row r="41" spans="1:48" ht="15" customHeight="1">
      <c r="A41"/>
      <c r="B41"/>
      <c r="C41" s="291" t="s">
        <v>26</v>
      </c>
      <c r="D41"/>
      <c r="E41"/>
      <c r="F41" s="235"/>
      <c r="G41" s="235"/>
      <c r="H41" s="16">
        <f t="shared" si="2"/>
        <v>0</v>
      </c>
      <c r="J41" s="29" t="s">
        <v>82</v>
      </c>
      <c r="K41"/>
      <c r="L41"/>
      <c r="M41" s="235"/>
      <c r="N41" s="235"/>
      <c r="O41" s="16">
        <f t="shared" si="5"/>
        <v>0</v>
      </c>
      <c r="Q41" s="131" t="s">
        <v>5</v>
      </c>
      <c r="R41">
        <v>3</v>
      </c>
      <c r="S41" s="169">
        <v>1</v>
      </c>
      <c r="T41" s="169">
        <v>2</v>
      </c>
      <c r="U41" s="169">
        <v>7</v>
      </c>
      <c r="V41" s="169">
        <v>15</v>
      </c>
      <c r="W41" s="169">
        <v>5</v>
      </c>
      <c r="X41" s="16">
        <f t="shared" si="11"/>
        <v>33</v>
      </c>
      <c r="AA41" s="131" t="s">
        <v>5</v>
      </c>
      <c r="AB41" s="131" t="s">
        <v>91</v>
      </c>
      <c r="AC41" s="169">
        <v>3</v>
      </c>
      <c r="AD41" s="169">
        <v>1</v>
      </c>
      <c r="AE41" s="169">
        <v>1</v>
      </c>
      <c r="AF41" s="169">
        <v>5</v>
      </c>
      <c r="AG41" s="169">
        <v>12</v>
      </c>
      <c r="AH41" s="169">
        <v>5</v>
      </c>
      <c r="AI41" s="16">
        <f>SUM(AC41:AH41)</f>
        <v>27</v>
      </c>
      <c r="AK41" s="131" t="s">
        <v>5</v>
      </c>
      <c r="AL41" s="131" t="s">
        <v>91</v>
      </c>
      <c r="AM41" s="290" t="s">
        <v>79</v>
      </c>
      <c r="AN41" s="290" t="s">
        <v>79</v>
      </c>
      <c r="AO41" s="290" t="s">
        <v>79</v>
      </c>
      <c r="AP41" s="290" t="s">
        <v>79</v>
      </c>
      <c r="AQ41" s="290" t="s">
        <v>79</v>
      </c>
      <c r="AR41" s="290" t="s">
        <v>79</v>
      </c>
      <c r="AS41" s="16">
        <f>SUM(AM41:AR41)</f>
        <v>0</v>
      </c>
      <c r="AU41" s="7"/>
      <c r="AV41" s="7"/>
    </row>
    <row r="42" spans="1:48">
      <c r="A42"/>
      <c r="B42"/>
      <c r="C42" s="291" t="s">
        <v>169</v>
      </c>
      <c r="D42"/>
      <c r="E42"/>
      <c r="F42" s="235"/>
      <c r="G42" s="235"/>
      <c r="H42" s="16">
        <f t="shared" si="2"/>
        <v>0</v>
      </c>
      <c r="J42" s="291" t="s">
        <v>26</v>
      </c>
      <c r="K42"/>
      <c r="L42"/>
      <c r="M42" s="235"/>
      <c r="N42" s="235"/>
      <c r="O42" s="16">
        <f t="shared" si="5"/>
        <v>0</v>
      </c>
      <c r="Q42" s="29" t="s">
        <v>28</v>
      </c>
      <c r="R42">
        <v>12</v>
      </c>
      <c r="S42" s="169">
        <v>7</v>
      </c>
      <c r="T42" s="169">
        <v>2</v>
      </c>
      <c r="U42" s="169">
        <v>0</v>
      </c>
      <c r="V42" s="169">
        <v>18</v>
      </c>
      <c r="W42" s="169">
        <v>86</v>
      </c>
      <c r="X42" s="16">
        <f t="shared" si="11"/>
        <v>125</v>
      </c>
      <c r="AA42" s="29" t="s">
        <v>28</v>
      </c>
      <c r="AB42" s="29" t="s">
        <v>91</v>
      </c>
      <c r="AC42" s="169">
        <v>12</v>
      </c>
      <c r="AD42" s="169">
        <v>6</v>
      </c>
      <c r="AE42" s="169">
        <v>1</v>
      </c>
      <c r="AF42" s="169">
        <v>0</v>
      </c>
      <c r="AG42" s="169">
        <v>17</v>
      </c>
      <c r="AH42" s="169">
        <v>85</v>
      </c>
      <c r="AI42" s="16">
        <f>SUM(AC42:AH42)</f>
        <v>121</v>
      </c>
      <c r="AK42" s="29" t="s">
        <v>28</v>
      </c>
      <c r="AL42" s="29" t="s">
        <v>91</v>
      </c>
      <c r="AM42" s="290">
        <v>23</v>
      </c>
      <c r="AN42" s="290">
        <v>6</v>
      </c>
      <c r="AO42" s="290">
        <v>2</v>
      </c>
      <c r="AP42" s="290">
        <v>0</v>
      </c>
      <c r="AQ42" s="290">
        <v>17</v>
      </c>
      <c r="AR42" s="290">
        <v>70</v>
      </c>
      <c r="AS42" s="16">
        <f>SUM(AM42:AR42)</f>
        <v>118</v>
      </c>
      <c r="AU42" s="7"/>
      <c r="AV42" s="7"/>
    </row>
    <row r="43" spans="1:48">
      <c r="A43"/>
      <c r="B43"/>
      <c r="C43" s="291" t="s">
        <v>66</v>
      </c>
      <c r="D43"/>
      <c r="E43"/>
      <c r="F43" s="235"/>
      <c r="G43" s="235"/>
      <c r="H43" s="16">
        <f t="shared" si="2"/>
        <v>0</v>
      </c>
      <c r="J43" s="291" t="s">
        <v>169</v>
      </c>
      <c r="K43"/>
      <c r="L43"/>
      <c r="M43" s="235"/>
      <c r="N43" s="235"/>
      <c r="O43" s="16">
        <f t="shared" si="5"/>
        <v>0</v>
      </c>
      <c r="Q43" s="29" t="s">
        <v>9</v>
      </c>
      <c r="R43">
        <v>4.2</v>
      </c>
      <c r="S43" s="169">
        <v>2.4</v>
      </c>
      <c r="T43" s="169">
        <v>7.9</v>
      </c>
      <c r="U43" s="169">
        <v>44</v>
      </c>
      <c r="V43" s="169">
        <v>12</v>
      </c>
      <c r="W43" s="169">
        <v>24.95</v>
      </c>
      <c r="X43" s="16">
        <f t="shared" si="11"/>
        <v>95.45</v>
      </c>
      <c r="AA43" s="29" t="s">
        <v>9</v>
      </c>
      <c r="AB43" s="29" t="s">
        <v>91</v>
      </c>
      <c r="AC43" s="169">
        <v>5</v>
      </c>
      <c r="AD43" s="169">
        <v>3</v>
      </c>
      <c r="AE43" s="169">
        <v>4</v>
      </c>
      <c r="AF43" s="169">
        <v>48</v>
      </c>
      <c r="AG43" s="169">
        <v>10</v>
      </c>
      <c r="AH43" s="169">
        <v>27</v>
      </c>
      <c r="AI43" s="16">
        <f>SUM(AC43:AH43)</f>
        <v>97</v>
      </c>
      <c r="AK43" s="29" t="s">
        <v>9</v>
      </c>
      <c r="AL43" s="29" t="s">
        <v>91</v>
      </c>
      <c r="AM43" s="290">
        <v>4</v>
      </c>
      <c r="AN43" s="290">
        <v>3</v>
      </c>
      <c r="AO43" s="290">
        <v>4</v>
      </c>
      <c r="AP43" s="290">
        <v>46</v>
      </c>
      <c r="AQ43" s="290">
        <v>8</v>
      </c>
      <c r="AR43" s="290">
        <v>26</v>
      </c>
      <c r="AS43" s="16">
        <f>SUM(AM43:AR43)</f>
        <v>91</v>
      </c>
      <c r="AU43" s="7"/>
      <c r="AV43" s="7"/>
    </row>
    <row r="44" spans="1:48" ht="15.75" customHeight="1">
      <c r="A44"/>
      <c r="B44"/>
      <c r="C44" s="29" t="s">
        <v>207</v>
      </c>
      <c r="D44"/>
      <c r="E44"/>
      <c r="F44" s="235"/>
      <c r="G44" s="235"/>
      <c r="H44" s="16">
        <f t="shared" si="2"/>
        <v>0</v>
      </c>
      <c r="J44" s="291" t="s">
        <v>66</v>
      </c>
      <c r="K44"/>
      <c r="L44"/>
      <c r="M44" s="235"/>
      <c r="N44" s="235"/>
      <c r="O44" s="16">
        <f t="shared" si="5"/>
        <v>0</v>
      </c>
      <c r="Q44" s="29" t="s">
        <v>14</v>
      </c>
      <c r="R44">
        <v>2</v>
      </c>
      <c r="S44" s="169">
        <v>1</v>
      </c>
      <c r="T44" s="169">
        <v>1</v>
      </c>
      <c r="U44" s="169">
        <v>1</v>
      </c>
      <c r="V44" s="169">
        <v>2</v>
      </c>
      <c r="W44" s="169">
        <v>7</v>
      </c>
      <c r="X44" s="16">
        <f t="shared" si="11"/>
        <v>14</v>
      </c>
      <c r="AA44" s="29" t="s">
        <v>14</v>
      </c>
      <c r="AB44" s="29" t="s">
        <v>91</v>
      </c>
      <c r="AC44" s="169">
        <v>3</v>
      </c>
      <c r="AD44" s="169">
        <v>1</v>
      </c>
      <c r="AE44" s="169">
        <v>1</v>
      </c>
      <c r="AF44" s="169">
        <v>1</v>
      </c>
      <c r="AG44" s="169">
        <v>3</v>
      </c>
      <c r="AH44" s="169">
        <v>5</v>
      </c>
      <c r="AI44" s="16">
        <f>SUM(AC44:AH44)</f>
        <v>14</v>
      </c>
      <c r="AK44" s="29" t="s">
        <v>14</v>
      </c>
      <c r="AL44" s="29" t="s">
        <v>91</v>
      </c>
      <c r="AM44" s="290">
        <v>3</v>
      </c>
      <c r="AN44" s="290">
        <v>1</v>
      </c>
      <c r="AO44" s="290">
        <v>1</v>
      </c>
      <c r="AP44" s="290">
        <v>1</v>
      </c>
      <c r="AQ44" s="290">
        <v>3</v>
      </c>
      <c r="AR44" s="290">
        <v>5</v>
      </c>
      <c r="AS44" s="16">
        <f>SUM(AM44:AR44)</f>
        <v>14</v>
      </c>
      <c r="AU44" s="7"/>
      <c r="AV44" s="7"/>
    </row>
    <row r="45" spans="1:48">
      <c r="A45"/>
      <c r="B45"/>
      <c r="C45" s="29" t="s">
        <v>28</v>
      </c>
      <c r="D45"/>
      <c r="E45"/>
      <c r="F45" s="235"/>
      <c r="G45" s="235"/>
      <c r="H45" s="16">
        <f t="shared" si="2"/>
        <v>0</v>
      </c>
      <c r="J45" s="29" t="s">
        <v>207</v>
      </c>
      <c r="K45"/>
      <c r="L45"/>
      <c r="M45" s="235"/>
      <c r="N45" s="235"/>
      <c r="O45" s="16">
        <f t="shared" si="5"/>
        <v>0</v>
      </c>
      <c r="Q45" s="29" t="s">
        <v>27</v>
      </c>
      <c r="R45"/>
      <c r="S45" s="236"/>
      <c r="T45" s="236"/>
      <c r="U45" s="236"/>
      <c r="V45" s="236"/>
      <c r="W45" s="236"/>
      <c r="X45" s="16">
        <f t="shared" si="11"/>
        <v>0</v>
      </c>
      <c r="AA45" s="29" t="s">
        <v>27</v>
      </c>
      <c r="AB45" s="29" t="s">
        <v>91</v>
      </c>
      <c r="AC45" s="236">
        <v>8</v>
      </c>
      <c r="AD45" s="236">
        <v>2</v>
      </c>
      <c r="AE45" s="236">
        <v>4</v>
      </c>
      <c r="AF45" s="236">
        <v>16</v>
      </c>
      <c r="AG45" s="236">
        <v>30</v>
      </c>
      <c r="AH45" s="236"/>
      <c r="AI45" s="16">
        <f>SUM(AC45:AH45)</f>
        <v>60</v>
      </c>
      <c r="AK45" s="29" t="s">
        <v>27</v>
      </c>
      <c r="AL45" s="29" t="s">
        <v>91</v>
      </c>
      <c r="AM45" s="290" t="s">
        <v>79</v>
      </c>
      <c r="AN45" s="290" t="s">
        <v>79</v>
      </c>
      <c r="AO45" s="290" t="s">
        <v>79</v>
      </c>
      <c r="AP45" s="290" t="s">
        <v>79</v>
      </c>
      <c r="AQ45" s="290" t="s">
        <v>79</v>
      </c>
      <c r="AR45" s="290" t="s">
        <v>79</v>
      </c>
      <c r="AS45" s="16">
        <f>SUM(AM45:AR45)</f>
        <v>0</v>
      </c>
      <c r="AU45" s="7"/>
      <c r="AV45" s="7"/>
    </row>
    <row r="46" spans="1:48">
      <c r="A46"/>
      <c r="B46"/>
      <c r="C46" s="152" t="s">
        <v>27</v>
      </c>
      <c r="D46"/>
      <c r="E46"/>
      <c r="F46" s="235"/>
      <c r="G46" s="235"/>
      <c r="H46" s="16">
        <f t="shared" si="2"/>
        <v>0</v>
      </c>
      <c r="J46" s="152" t="s">
        <v>27</v>
      </c>
      <c r="K46"/>
      <c r="L46"/>
      <c r="M46" s="235"/>
      <c r="N46" s="235"/>
      <c r="O46" s="16">
        <f t="shared" si="5"/>
        <v>0</v>
      </c>
      <c r="Q46" s="152" t="s">
        <v>81</v>
      </c>
      <c r="R46"/>
      <c r="S46" s="236"/>
      <c r="T46" s="236"/>
      <c r="U46" s="236"/>
      <c r="V46" s="236"/>
      <c r="W46" s="236"/>
      <c r="X46" s="16"/>
      <c r="AA46" s="152"/>
      <c r="AB46" s="29"/>
      <c r="AC46" s="236"/>
      <c r="AD46" s="236"/>
      <c r="AE46" s="236"/>
      <c r="AF46" s="236"/>
      <c r="AG46" s="236"/>
      <c r="AH46" s="236"/>
      <c r="AI46" s="16"/>
      <c r="AK46" s="152"/>
      <c r="AL46" s="29"/>
      <c r="AM46" s="290"/>
      <c r="AN46" s="290"/>
      <c r="AO46" s="290"/>
      <c r="AP46" s="290"/>
      <c r="AQ46" s="290"/>
      <c r="AR46" s="290"/>
      <c r="AS46" s="16"/>
      <c r="AU46" s="7"/>
      <c r="AV46" s="7"/>
    </row>
    <row r="47" spans="1:48" ht="18" customHeight="1">
      <c r="A47"/>
      <c r="B47"/>
      <c r="C47" s="152" t="s">
        <v>81</v>
      </c>
      <c r="D47"/>
      <c r="E47"/>
      <c r="F47" s="235"/>
      <c r="G47" s="235"/>
      <c r="H47" s="16">
        <f t="shared" si="2"/>
        <v>0</v>
      </c>
      <c r="J47" s="152" t="s">
        <v>81</v>
      </c>
      <c r="K47"/>
      <c r="L47"/>
      <c r="M47" s="235"/>
      <c r="N47" s="235"/>
      <c r="O47" s="16">
        <f t="shared" si="5"/>
        <v>0</v>
      </c>
      <c r="Q47" s="152" t="s">
        <v>10</v>
      </c>
      <c r="R47">
        <v>5</v>
      </c>
      <c r="S47" s="171">
        <v>2</v>
      </c>
      <c r="T47" s="171">
        <v>1</v>
      </c>
      <c r="U47" s="171">
        <v>0</v>
      </c>
      <c r="V47" s="171">
        <v>5</v>
      </c>
      <c r="W47" s="171">
        <v>3</v>
      </c>
      <c r="X47" s="16">
        <f>SUM(R47:W47)</f>
        <v>16</v>
      </c>
      <c r="AA47" s="152" t="s">
        <v>10</v>
      </c>
      <c r="AB47" s="29" t="s">
        <v>91</v>
      </c>
      <c r="AC47" s="171">
        <v>4</v>
      </c>
      <c r="AD47" s="171">
        <v>1</v>
      </c>
      <c r="AE47" s="171">
        <v>0.5</v>
      </c>
      <c r="AF47" s="171">
        <v>0.5</v>
      </c>
      <c r="AG47" s="171">
        <v>4</v>
      </c>
      <c r="AH47" s="171">
        <v>0.5</v>
      </c>
      <c r="AI47" s="16">
        <f>SUM(AC47:AH47)</f>
        <v>10.5</v>
      </c>
      <c r="AK47" s="152" t="s">
        <v>10</v>
      </c>
      <c r="AL47" s="29" t="s">
        <v>91</v>
      </c>
      <c r="AM47" s="290">
        <v>3</v>
      </c>
      <c r="AN47" s="290">
        <v>1</v>
      </c>
      <c r="AO47" s="290">
        <v>1</v>
      </c>
      <c r="AP47" s="290">
        <v>1</v>
      </c>
      <c r="AQ47" s="290">
        <v>4</v>
      </c>
      <c r="AR47" s="290">
        <v>0</v>
      </c>
      <c r="AS47" s="16">
        <f>SUM(AM47:AR47)</f>
        <v>10</v>
      </c>
      <c r="AU47" s="7"/>
      <c r="AV47" s="7"/>
    </row>
    <row r="48" spans="1:48" ht="12.75" customHeight="1">
      <c r="A48"/>
      <c r="B48"/>
      <c r="C48" s="9"/>
      <c r="D48" s="292">
        <f>SUM(D8:D47)</f>
        <v>1093.2</v>
      </c>
      <c r="E48" s="292">
        <f>SUM(E8:E47)</f>
        <v>542.65000000000009</v>
      </c>
      <c r="F48" s="292"/>
      <c r="G48" s="292"/>
      <c r="H48" s="180">
        <f>SUM(H8:H47)</f>
        <v>1635.85</v>
      </c>
      <c r="J48" s="9"/>
      <c r="K48" s="292">
        <f>SUM(K8:K47)</f>
        <v>997.69999999999993</v>
      </c>
      <c r="L48" s="292">
        <f>SUM(L8:L47)</f>
        <v>608.5</v>
      </c>
      <c r="M48" s="292"/>
      <c r="N48" s="292"/>
      <c r="O48" s="180">
        <f>SUM(O8:O47)</f>
        <v>1606.1999999999998</v>
      </c>
      <c r="Q48" s="9"/>
      <c r="R48" s="292">
        <f t="shared" ref="R48:W48" si="12">SUM(R8:R47)</f>
        <v>278.3</v>
      </c>
      <c r="S48" s="292">
        <f t="shared" si="12"/>
        <v>90.800000000000011</v>
      </c>
      <c r="T48" s="292">
        <f t="shared" si="12"/>
        <v>115.5</v>
      </c>
      <c r="U48" s="292">
        <f t="shared" si="12"/>
        <v>344.7</v>
      </c>
      <c r="V48" s="292">
        <f t="shared" si="12"/>
        <v>538.6</v>
      </c>
      <c r="W48" s="292">
        <f t="shared" si="12"/>
        <v>326.14999999999998</v>
      </c>
      <c r="X48" s="181"/>
      <c r="AA48" s="9"/>
      <c r="AB48" s="318" t="s">
        <v>101</v>
      </c>
      <c r="AC48" s="292">
        <f t="shared" ref="AC48:AH48" si="13">SUM(AC8:AC47)</f>
        <v>260.12</v>
      </c>
      <c r="AD48" s="292">
        <f t="shared" si="13"/>
        <v>122.67</v>
      </c>
      <c r="AE48" s="292">
        <f t="shared" si="13"/>
        <v>99.2</v>
      </c>
      <c r="AF48" s="292">
        <f t="shared" si="13"/>
        <v>295.5</v>
      </c>
      <c r="AG48" s="292">
        <f t="shared" si="13"/>
        <v>441.36</v>
      </c>
      <c r="AH48" s="292">
        <f t="shared" si="13"/>
        <v>343.7</v>
      </c>
      <c r="AI48" s="181"/>
      <c r="AK48" s="9"/>
      <c r="AL48" s="318" t="s">
        <v>101</v>
      </c>
      <c r="AM48" s="180">
        <f t="shared" ref="AM48:AR48" si="14">SUM(AM8:AM47)</f>
        <v>180.1</v>
      </c>
      <c r="AN48" s="180">
        <f t="shared" si="14"/>
        <v>64.599999999999994</v>
      </c>
      <c r="AO48" s="180">
        <f t="shared" si="14"/>
        <v>57.4</v>
      </c>
      <c r="AP48" s="180">
        <f t="shared" si="14"/>
        <v>217.55</v>
      </c>
      <c r="AQ48" s="180">
        <f t="shared" si="14"/>
        <v>282.89999999999998</v>
      </c>
      <c r="AR48" s="180">
        <f t="shared" si="14"/>
        <v>219</v>
      </c>
      <c r="AS48" s="181"/>
      <c r="AU48" s="7"/>
      <c r="AV48" s="7"/>
    </row>
    <row r="49" spans="3:54">
      <c r="AM49" s="3">
        <v>237.1</v>
      </c>
      <c r="AN49" s="3">
        <v>95.6</v>
      </c>
      <c r="AO49" s="3">
        <v>74.400000000000006</v>
      </c>
      <c r="AP49" s="3">
        <v>260.54999999999995</v>
      </c>
      <c r="AQ49" s="3">
        <v>348.9</v>
      </c>
      <c r="AR49" s="3">
        <v>288</v>
      </c>
    </row>
    <row r="51" spans="3:54" ht="28.8">
      <c r="AK51" s="122" t="s">
        <v>75</v>
      </c>
      <c r="AL51" s="42">
        <v>237.1</v>
      </c>
    </row>
    <row r="52" spans="3:54">
      <c r="AK52" s="122" t="s">
        <v>73</v>
      </c>
      <c r="AL52" s="42">
        <v>95.6</v>
      </c>
    </row>
    <row r="53" spans="3:54" ht="28.8">
      <c r="AK53" s="122" t="s">
        <v>71</v>
      </c>
      <c r="AL53" s="42">
        <v>74.400000000000006</v>
      </c>
    </row>
    <row r="54" spans="3:54" ht="28.8">
      <c r="AK54" s="122" t="s">
        <v>72</v>
      </c>
      <c r="AL54" s="42">
        <v>260.54999999999995</v>
      </c>
    </row>
    <row r="55" spans="3:54">
      <c r="AK55" s="122" t="s">
        <v>76</v>
      </c>
      <c r="AL55" s="42">
        <v>348.9</v>
      </c>
    </row>
    <row r="56" spans="3:54">
      <c r="AK56" s="122" t="s">
        <v>37</v>
      </c>
      <c r="AL56" s="42">
        <v>288</v>
      </c>
    </row>
    <row r="57" spans="3:54">
      <c r="AK57" s="14"/>
      <c r="AL57" s="293"/>
    </row>
    <row r="60" spans="3:54">
      <c r="C60" s="7" t="s">
        <v>273</v>
      </c>
      <c r="J60" s="7" t="s">
        <v>273</v>
      </c>
      <c r="Q60" s="7" t="s">
        <v>273</v>
      </c>
    </row>
    <row r="61" spans="3:54" ht="43.2">
      <c r="D61" s="122" t="s">
        <v>75</v>
      </c>
      <c r="E61" s="122"/>
      <c r="F61" s="122"/>
      <c r="G61" s="122"/>
      <c r="H61" s="122" t="s">
        <v>72</v>
      </c>
      <c r="I61" s="122"/>
      <c r="K61" s="122" t="s">
        <v>75</v>
      </c>
      <c r="L61" s="122"/>
      <c r="M61" s="122"/>
      <c r="N61" s="122"/>
      <c r="O61" s="122" t="s">
        <v>72</v>
      </c>
      <c r="P61" s="122"/>
      <c r="R61" s="122" t="s">
        <v>75</v>
      </c>
      <c r="S61" s="122"/>
      <c r="T61" s="122" t="s">
        <v>73</v>
      </c>
      <c r="U61" s="122"/>
      <c r="V61" s="122" t="s">
        <v>71</v>
      </c>
      <c r="W61" s="122"/>
      <c r="X61" s="122" t="s">
        <v>72</v>
      </c>
      <c r="Y61" s="122"/>
      <c r="Z61" s="122" t="s">
        <v>76</v>
      </c>
      <c r="AA61" s="122"/>
      <c r="AB61" s="122" t="s">
        <v>37</v>
      </c>
      <c r="AC61" s="122"/>
      <c r="AD61" s="122" t="s">
        <v>93</v>
      </c>
      <c r="AE61" s="3" t="s">
        <v>274</v>
      </c>
      <c r="AV61" s="3"/>
      <c r="BB61" s="4"/>
    </row>
    <row r="62" spans="3:54">
      <c r="C62" s="26" t="s">
        <v>23</v>
      </c>
      <c r="D62">
        <f t="shared" ref="D62:D73" si="15">D5-K5</f>
        <v>-15</v>
      </c>
      <c r="E62" s="212">
        <f t="shared" ref="E62:E69" si="16">D62/$AD62</f>
        <v>-1.1538461538461537</v>
      </c>
      <c r="F62" s="212"/>
      <c r="G62" s="212"/>
      <c r="H62" t="e">
        <f>#REF!-P5</f>
        <v>#REF!</v>
      </c>
      <c r="I62" s="212" t="e">
        <f>H62/$AD62</f>
        <v>#REF!</v>
      </c>
      <c r="J62" s="26" t="s">
        <v>23</v>
      </c>
      <c r="K62">
        <f t="shared" ref="K62:K73" si="17">K5-R5</f>
        <v>14</v>
      </c>
      <c r="L62" s="212">
        <f t="shared" ref="L62:L69" si="18">K62/$AD62</f>
        <v>1.0769230769230769</v>
      </c>
      <c r="M62" s="212"/>
      <c r="N62" s="212"/>
      <c r="O62" t="e">
        <f>#REF!-W5</f>
        <v>#REF!</v>
      </c>
      <c r="P62" s="212" t="e">
        <f>O62/$AD62</f>
        <v>#REF!</v>
      </c>
      <c r="Q62" s="26" t="s">
        <v>23</v>
      </c>
      <c r="R62">
        <f>R5-AC5</f>
        <v>-1</v>
      </c>
      <c r="S62" s="212">
        <f>R62/$AD62</f>
        <v>-7.6923076923076927E-2</v>
      </c>
      <c r="T62">
        <f t="shared" ref="T62:T84" si="19">S5-AD5</f>
        <v>0</v>
      </c>
      <c r="U62" s="212">
        <f>T62/$AD62</f>
        <v>0</v>
      </c>
      <c r="V62">
        <f t="shared" ref="V62:V73" si="20">T5-AE5</f>
        <v>0</v>
      </c>
      <c r="W62" s="212">
        <f>V62/$AD62</f>
        <v>0</v>
      </c>
      <c r="X62">
        <f t="shared" ref="X62:X73" si="21">U5-AF5</f>
        <v>0</v>
      </c>
      <c r="Y62" s="212">
        <f>X62/$AD62</f>
        <v>0</v>
      </c>
      <c r="Z62">
        <f t="shared" ref="Z62:Z84" si="22">V5-AG5</f>
        <v>1</v>
      </c>
      <c r="AA62" s="212">
        <f>Z62/$AD62</f>
        <v>7.6923076923076927E-2</v>
      </c>
      <c r="AB62">
        <f t="shared" ref="AB62:AB84" si="23">W5-AH5</f>
        <v>0</v>
      </c>
      <c r="AC62" s="212">
        <f>AB62/$AD62</f>
        <v>0</v>
      </c>
      <c r="AD62" s="16">
        <v>13</v>
      </c>
      <c r="AE62" s="3">
        <v>13</v>
      </c>
      <c r="AV62" s="3"/>
      <c r="BB62" s="4"/>
    </row>
    <row r="63" spans="3:54">
      <c r="C63" s="26" t="s">
        <v>30</v>
      </c>
      <c r="D63">
        <f t="shared" si="15"/>
        <v>-1</v>
      </c>
      <c r="E63" s="212">
        <f t="shared" si="16"/>
        <v>-4.3478260869565216E-2</v>
      </c>
      <c r="F63" s="212"/>
      <c r="G63" s="212"/>
      <c r="H63" t="e">
        <f>#REF!-P6</f>
        <v>#REF!</v>
      </c>
      <c r="I63" s="212" t="e">
        <f t="shared" ref="I63:I69" si="24">H63/$AD63</f>
        <v>#REF!</v>
      </c>
      <c r="J63" s="26" t="s">
        <v>30</v>
      </c>
      <c r="K63">
        <f t="shared" si="17"/>
        <v>7</v>
      </c>
      <c r="L63" s="212">
        <f t="shared" si="18"/>
        <v>0.30434782608695654</v>
      </c>
      <c r="M63" s="212"/>
      <c r="N63" s="212"/>
      <c r="O63" t="e">
        <f>#REF!-W6</f>
        <v>#REF!</v>
      </c>
      <c r="P63" s="212" t="e">
        <f t="shared" ref="P63:P69" si="25">O63/$AD63</f>
        <v>#REF!</v>
      </c>
      <c r="Q63" s="26" t="s">
        <v>30</v>
      </c>
      <c r="R63">
        <f t="shared" ref="R63:R104" si="26">R6-AC6</f>
        <v>-3</v>
      </c>
      <c r="S63" s="212">
        <f t="shared" ref="S63:W105" si="27">R63/$AD63</f>
        <v>-0.13043478260869565</v>
      </c>
      <c r="T63">
        <f t="shared" si="19"/>
        <v>-2</v>
      </c>
      <c r="U63" s="212">
        <f t="shared" ref="U63:U105" si="28">T63/$AD63</f>
        <v>-8.6956521739130432E-2</v>
      </c>
      <c r="V63">
        <f t="shared" si="20"/>
        <v>0</v>
      </c>
      <c r="W63" s="212">
        <f t="shared" ref="W63:W105" si="29">V63/$AD63</f>
        <v>0</v>
      </c>
      <c r="X63">
        <f t="shared" si="21"/>
        <v>-1</v>
      </c>
      <c r="Y63" s="212">
        <f t="shared" ref="Y63:Y105" si="30">X63/$AD63</f>
        <v>-4.3478260869565216E-2</v>
      </c>
      <c r="Z63">
        <f t="shared" si="22"/>
        <v>-2</v>
      </c>
      <c r="AA63" s="212">
        <f t="shared" ref="AA63:AA105" si="31">Z63/$AD63</f>
        <v>-8.6956521739130432E-2</v>
      </c>
      <c r="AB63">
        <f t="shared" si="23"/>
        <v>0</v>
      </c>
      <c r="AC63" s="212">
        <f t="shared" ref="AC63:AC105" si="32">AB63/$AD63</f>
        <v>0</v>
      </c>
      <c r="AD63" s="213">
        <v>23</v>
      </c>
      <c r="AE63" s="294">
        <v>19</v>
      </c>
      <c r="AV63" s="3"/>
      <c r="BB63" s="4"/>
    </row>
    <row r="64" spans="3:54">
      <c r="C64" s="26" t="s">
        <v>167</v>
      </c>
      <c r="D64">
        <f t="shared" si="15"/>
        <v>-13</v>
      </c>
      <c r="E64" s="212">
        <f t="shared" si="16"/>
        <v>-0.68421052631578949</v>
      </c>
      <c r="F64" s="212"/>
      <c r="G64" s="212"/>
      <c r="H64" t="e">
        <f>#REF!-P7</f>
        <v>#REF!</v>
      </c>
      <c r="I64" s="212" t="e">
        <f t="shared" si="24"/>
        <v>#REF!</v>
      </c>
      <c r="J64" s="26" t="s">
        <v>167</v>
      </c>
      <c r="K64">
        <f t="shared" si="17"/>
        <v>13</v>
      </c>
      <c r="L64" s="212">
        <f t="shared" si="18"/>
        <v>0.68421052631578949</v>
      </c>
      <c r="M64" s="212"/>
      <c r="N64" s="212"/>
      <c r="O64" t="e">
        <f>#REF!-W7</f>
        <v>#REF!</v>
      </c>
      <c r="P64" s="212" t="e">
        <f t="shared" si="25"/>
        <v>#REF!</v>
      </c>
      <c r="Q64" s="26" t="s">
        <v>167</v>
      </c>
      <c r="R64">
        <f t="shared" si="26"/>
        <v>0</v>
      </c>
      <c r="S64" s="212">
        <f t="shared" si="27"/>
        <v>0</v>
      </c>
      <c r="T64">
        <f t="shared" si="19"/>
        <v>0</v>
      </c>
      <c r="U64" s="212">
        <f t="shared" si="28"/>
        <v>0</v>
      </c>
      <c r="V64">
        <f t="shared" si="20"/>
        <v>0</v>
      </c>
      <c r="W64" s="212">
        <f t="shared" si="29"/>
        <v>0</v>
      </c>
      <c r="X64">
        <f t="shared" si="21"/>
        <v>0</v>
      </c>
      <c r="Y64" s="212">
        <f t="shared" si="30"/>
        <v>0</v>
      </c>
      <c r="Z64">
        <f t="shared" si="22"/>
        <v>0</v>
      </c>
      <c r="AA64" s="212">
        <f t="shared" si="31"/>
        <v>0</v>
      </c>
      <c r="AB64">
        <f t="shared" si="23"/>
        <v>0</v>
      </c>
      <c r="AC64" s="212">
        <f t="shared" si="32"/>
        <v>0</v>
      </c>
      <c r="AD64" s="213">
        <v>19</v>
      </c>
      <c r="AE64" s="294">
        <v>29</v>
      </c>
      <c r="AS64" s="38"/>
      <c r="AT64" s="72"/>
      <c r="AV64" s="3"/>
      <c r="BB64" s="4"/>
    </row>
    <row r="65" spans="3:54">
      <c r="C65" s="26" t="s">
        <v>68</v>
      </c>
      <c r="D65">
        <f t="shared" si="15"/>
        <v>21</v>
      </c>
      <c r="E65" s="212">
        <f t="shared" si="16"/>
        <v>0.36206896551724138</v>
      </c>
      <c r="F65" s="212"/>
      <c r="G65" s="212"/>
      <c r="H65" t="e">
        <f>#REF!-P8</f>
        <v>#REF!</v>
      </c>
      <c r="I65" s="212" t="e">
        <f t="shared" si="24"/>
        <v>#REF!</v>
      </c>
      <c r="J65" s="26" t="s">
        <v>68</v>
      </c>
      <c r="K65">
        <f t="shared" si="17"/>
        <v>8</v>
      </c>
      <c r="L65" s="212">
        <f t="shared" si="18"/>
        <v>0.13793103448275862</v>
      </c>
      <c r="M65" s="212"/>
      <c r="N65" s="212"/>
      <c r="O65" t="e">
        <f>#REF!-W8</f>
        <v>#REF!</v>
      </c>
      <c r="P65" s="212" t="e">
        <f t="shared" si="25"/>
        <v>#REF!</v>
      </c>
      <c r="Q65" s="26" t="s">
        <v>68</v>
      </c>
      <c r="R65">
        <f t="shared" si="26"/>
        <v>0</v>
      </c>
      <c r="S65" s="212">
        <f t="shared" si="27"/>
        <v>0</v>
      </c>
      <c r="T65">
        <f t="shared" si="19"/>
        <v>0</v>
      </c>
      <c r="U65" s="212">
        <f t="shared" si="28"/>
        <v>0</v>
      </c>
      <c r="V65">
        <f t="shared" si="20"/>
        <v>0</v>
      </c>
      <c r="W65" s="212">
        <f t="shared" si="29"/>
        <v>0</v>
      </c>
      <c r="X65">
        <f t="shared" si="21"/>
        <v>0</v>
      </c>
      <c r="Y65" s="212">
        <f t="shared" si="30"/>
        <v>0</v>
      </c>
      <c r="Z65">
        <f t="shared" si="22"/>
        <v>3</v>
      </c>
      <c r="AA65" s="212">
        <f t="shared" si="31"/>
        <v>5.1724137931034482E-2</v>
      </c>
      <c r="AB65">
        <f t="shared" si="23"/>
        <v>0</v>
      </c>
      <c r="AC65" s="212">
        <f t="shared" si="32"/>
        <v>0</v>
      </c>
      <c r="AD65" s="213">
        <v>58</v>
      </c>
      <c r="AE65" s="294">
        <v>63</v>
      </c>
      <c r="AS65" s="38"/>
      <c r="AT65" s="72"/>
      <c r="AV65" s="3"/>
      <c r="BB65" s="4"/>
    </row>
    <row r="66" spans="3:54">
      <c r="C66" t="s">
        <v>124</v>
      </c>
      <c r="D66">
        <f t="shared" si="15"/>
        <v>-5</v>
      </c>
      <c r="E66" s="212">
        <f t="shared" si="16"/>
        <v>-0.22727272727272727</v>
      </c>
      <c r="F66" s="212"/>
      <c r="G66" s="212"/>
      <c r="H66" t="e">
        <f>#REF!-P9</f>
        <v>#REF!</v>
      </c>
      <c r="I66" s="212" t="e">
        <f t="shared" si="24"/>
        <v>#REF!</v>
      </c>
      <c r="J66" t="s">
        <v>124</v>
      </c>
      <c r="K66">
        <f t="shared" si="17"/>
        <v>13</v>
      </c>
      <c r="L66" s="212">
        <f t="shared" si="18"/>
        <v>0.59090909090909094</v>
      </c>
      <c r="M66" s="212"/>
      <c r="N66" s="212"/>
      <c r="O66" t="e">
        <f>#REF!-W9</f>
        <v>#REF!</v>
      </c>
      <c r="P66" s="212" t="e">
        <f t="shared" si="25"/>
        <v>#REF!</v>
      </c>
      <c r="Q66" t="s">
        <v>124</v>
      </c>
      <c r="R66">
        <f t="shared" si="26"/>
        <v>2</v>
      </c>
      <c r="S66" s="212">
        <f t="shared" si="27"/>
        <v>9.0909090909090912E-2</v>
      </c>
      <c r="T66">
        <f t="shared" si="19"/>
        <v>3</v>
      </c>
      <c r="U66" s="212">
        <f t="shared" si="28"/>
        <v>0.13636363636363635</v>
      </c>
      <c r="V66">
        <f t="shared" si="20"/>
        <v>1</v>
      </c>
      <c r="W66" s="212">
        <f t="shared" si="29"/>
        <v>4.5454545454545456E-2</v>
      </c>
      <c r="X66">
        <f t="shared" si="21"/>
        <v>3</v>
      </c>
      <c r="Y66" s="212">
        <f t="shared" si="30"/>
        <v>0.13636363636363635</v>
      </c>
      <c r="Z66">
        <f t="shared" si="22"/>
        <v>12</v>
      </c>
      <c r="AA66" s="215">
        <f t="shared" si="31"/>
        <v>0.54545454545454541</v>
      </c>
      <c r="AB66">
        <f t="shared" si="23"/>
        <v>1</v>
      </c>
      <c r="AC66" s="212">
        <f t="shared" si="32"/>
        <v>4.5454545454545456E-2</v>
      </c>
      <c r="AD66" s="16">
        <v>22</v>
      </c>
      <c r="AE66" s="3">
        <v>22</v>
      </c>
      <c r="AV66" s="3"/>
      <c r="BB66" s="4"/>
    </row>
    <row r="67" spans="3:54">
      <c r="C67" s="26" t="s">
        <v>96</v>
      </c>
      <c r="D67">
        <f t="shared" si="15"/>
        <v>-75.900000000000006</v>
      </c>
      <c r="E67" s="212">
        <f t="shared" si="16"/>
        <v>-3.1625000000000001</v>
      </c>
      <c r="F67" s="212"/>
      <c r="G67" s="212"/>
      <c r="H67" t="e">
        <f>#REF!-P10</f>
        <v>#REF!</v>
      </c>
      <c r="I67" s="212" t="e">
        <f t="shared" si="24"/>
        <v>#REF!</v>
      </c>
      <c r="J67" s="26" t="s">
        <v>96</v>
      </c>
      <c r="K67">
        <f t="shared" si="17"/>
        <v>81</v>
      </c>
      <c r="L67" s="212">
        <f t="shared" si="18"/>
        <v>3.375</v>
      </c>
      <c r="M67" s="212"/>
      <c r="N67" s="212"/>
      <c r="O67" t="e">
        <f>#REF!-W10</f>
        <v>#REF!</v>
      </c>
      <c r="P67" s="212" t="e">
        <f t="shared" si="25"/>
        <v>#REF!</v>
      </c>
      <c r="Q67" s="26" t="s">
        <v>96</v>
      </c>
      <c r="R67">
        <f t="shared" si="26"/>
        <v>-3</v>
      </c>
      <c r="S67" s="212">
        <f t="shared" si="27"/>
        <v>-0.125</v>
      </c>
      <c r="T67">
        <f t="shared" si="19"/>
        <v>-1</v>
      </c>
      <c r="U67" s="212">
        <f t="shared" si="28"/>
        <v>-4.1666666666666664E-2</v>
      </c>
      <c r="V67">
        <f t="shared" si="20"/>
        <v>0</v>
      </c>
      <c r="W67" s="212">
        <f t="shared" si="29"/>
        <v>0</v>
      </c>
      <c r="X67">
        <f t="shared" si="21"/>
        <v>2</v>
      </c>
      <c r="Y67" s="212">
        <f t="shared" si="30"/>
        <v>8.3333333333333329E-2</v>
      </c>
      <c r="Z67">
        <f t="shared" si="22"/>
        <v>6</v>
      </c>
      <c r="AA67" s="215">
        <f t="shared" si="31"/>
        <v>0.25</v>
      </c>
      <c r="AB67">
        <f t="shared" si="23"/>
        <v>1</v>
      </c>
      <c r="AC67" s="212">
        <f t="shared" si="32"/>
        <v>4.1666666666666664E-2</v>
      </c>
      <c r="AD67" s="16">
        <v>24</v>
      </c>
      <c r="AE67" s="3">
        <v>24</v>
      </c>
      <c r="AV67" s="3"/>
      <c r="BB67" s="4"/>
    </row>
    <row r="68" spans="3:54">
      <c r="C68" s="26" t="s">
        <v>24</v>
      </c>
      <c r="D68">
        <f t="shared" si="15"/>
        <v>6</v>
      </c>
      <c r="E68" s="212">
        <f t="shared" si="16"/>
        <v>0.2857142857142857</v>
      </c>
      <c r="F68" s="212"/>
      <c r="G68" s="212"/>
      <c r="H68" t="e">
        <f>#REF!-P11</f>
        <v>#REF!</v>
      </c>
      <c r="I68" s="212" t="e">
        <f t="shared" si="24"/>
        <v>#REF!</v>
      </c>
      <c r="J68" s="26" t="s">
        <v>24</v>
      </c>
      <c r="K68">
        <f t="shared" si="17"/>
        <v>0</v>
      </c>
      <c r="L68" s="212">
        <f t="shared" si="18"/>
        <v>0</v>
      </c>
      <c r="M68" s="212"/>
      <c r="N68" s="212"/>
      <c r="O68" t="e">
        <f>#REF!-W11</f>
        <v>#REF!</v>
      </c>
      <c r="P68" s="212" t="e">
        <f t="shared" si="25"/>
        <v>#REF!</v>
      </c>
      <c r="Q68" s="26" t="s">
        <v>24</v>
      </c>
      <c r="R68">
        <f t="shared" si="26"/>
        <v>-2</v>
      </c>
      <c r="S68" s="212">
        <f t="shared" si="27"/>
        <v>-9.5238095238095233E-2</v>
      </c>
      <c r="T68">
        <f t="shared" si="19"/>
        <v>-1</v>
      </c>
      <c r="U68" s="212">
        <f t="shared" si="28"/>
        <v>-4.7619047619047616E-2</v>
      </c>
      <c r="V68">
        <f t="shared" si="20"/>
        <v>0</v>
      </c>
      <c r="W68" s="212">
        <f t="shared" si="29"/>
        <v>0</v>
      </c>
      <c r="X68">
        <f t="shared" si="21"/>
        <v>1</v>
      </c>
      <c r="Y68" s="212">
        <f t="shared" si="30"/>
        <v>4.7619047619047616E-2</v>
      </c>
      <c r="Z68">
        <f t="shared" si="22"/>
        <v>4</v>
      </c>
      <c r="AA68" s="212">
        <f t="shared" si="31"/>
        <v>0.19047619047619047</v>
      </c>
      <c r="AB68">
        <f t="shared" si="23"/>
        <v>-3</v>
      </c>
      <c r="AC68" s="212">
        <f t="shared" si="32"/>
        <v>-0.14285714285714285</v>
      </c>
      <c r="AD68" s="16">
        <v>21</v>
      </c>
      <c r="AE68" s="3">
        <v>21</v>
      </c>
      <c r="AV68" s="3"/>
      <c r="BB68" s="4"/>
    </row>
    <row r="69" spans="3:54">
      <c r="C69" s="26" t="s">
        <v>94</v>
      </c>
      <c r="D69">
        <f t="shared" si="15"/>
        <v>96</v>
      </c>
      <c r="E69" s="212">
        <f t="shared" si="16"/>
        <v>1.1970074812967582</v>
      </c>
      <c r="F69" s="212"/>
      <c r="G69" s="212"/>
      <c r="H69" t="e">
        <f>#REF!-P12</f>
        <v>#REF!</v>
      </c>
      <c r="I69" s="212" t="e">
        <f t="shared" si="24"/>
        <v>#REF!</v>
      </c>
      <c r="J69" s="26" t="s">
        <v>94</v>
      </c>
      <c r="K69">
        <f t="shared" si="17"/>
        <v>-12.8</v>
      </c>
      <c r="L69" s="212">
        <f t="shared" si="18"/>
        <v>-0.15960099750623441</v>
      </c>
      <c r="M69" s="212"/>
      <c r="N69" s="212"/>
      <c r="O69" t="e">
        <f>#REF!-W12</f>
        <v>#REF!</v>
      </c>
      <c r="P69" s="212" t="e">
        <f t="shared" si="25"/>
        <v>#REF!</v>
      </c>
      <c r="Q69" s="26" t="s">
        <v>94</v>
      </c>
      <c r="R69">
        <f t="shared" si="26"/>
        <v>6</v>
      </c>
      <c r="S69" s="212">
        <f t="shared" si="27"/>
        <v>7.4812967581047385E-2</v>
      </c>
      <c r="T69">
        <f t="shared" si="19"/>
        <v>1.6000000000000014</v>
      </c>
      <c r="U69" s="212">
        <f t="shared" si="28"/>
        <v>1.9950124688279319E-2</v>
      </c>
      <c r="V69">
        <f t="shared" si="20"/>
        <v>0.20000000000000018</v>
      </c>
      <c r="W69" s="212">
        <f t="shared" si="29"/>
        <v>2.4937655860349148E-3</v>
      </c>
      <c r="X69">
        <f t="shared" si="21"/>
        <v>-1.8000000000000007</v>
      </c>
      <c r="Y69" s="212">
        <f t="shared" si="30"/>
        <v>-2.2443890274314222E-2</v>
      </c>
      <c r="Z69">
        <f t="shared" si="22"/>
        <v>3.9000000000000004</v>
      </c>
      <c r="AA69" s="212">
        <f t="shared" si="31"/>
        <v>4.8628428927680802E-2</v>
      </c>
      <c r="AB69">
        <f t="shared" si="23"/>
        <v>-0.29999999999999982</v>
      </c>
      <c r="AC69" s="212">
        <f t="shared" si="32"/>
        <v>-3.7406483790523668E-3</v>
      </c>
      <c r="AD69" s="213">
        <v>80.2</v>
      </c>
      <c r="AE69" s="294">
        <v>85.8</v>
      </c>
      <c r="AV69" s="3"/>
      <c r="BB69" s="4"/>
    </row>
    <row r="70" spans="3:54">
      <c r="C70" s="26" t="s">
        <v>82</v>
      </c>
      <c r="D70">
        <f t="shared" si="15"/>
        <v>-18</v>
      </c>
      <c r="E70" s="212"/>
      <c r="F70" s="212"/>
      <c r="G70" s="212"/>
      <c r="H70" t="e">
        <f>#REF!-P13</f>
        <v>#REF!</v>
      </c>
      <c r="I70" s="212"/>
      <c r="J70" s="26" t="s">
        <v>82</v>
      </c>
      <c r="K70">
        <f t="shared" si="17"/>
        <v>20</v>
      </c>
      <c r="L70" s="212"/>
      <c r="M70" s="212"/>
      <c r="N70" s="212"/>
      <c r="O70" t="e">
        <f>#REF!-W13</f>
        <v>#REF!</v>
      </c>
      <c r="P70" s="212"/>
      <c r="Q70" s="26" t="s">
        <v>82</v>
      </c>
      <c r="R70">
        <f t="shared" si="26"/>
        <v>0</v>
      </c>
      <c r="S70" s="212"/>
      <c r="T70">
        <f t="shared" si="19"/>
        <v>0</v>
      </c>
      <c r="U70" s="212"/>
      <c r="V70">
        <f t="shared" si="20"/>
        <v>0</v>
      </c>
      <c r="W70" s="212"/>
      <c r="X70">
        <f t="shared" si="21"/>
        <v>0</v>
      </c>
      <c r="Y70" s="212"/>
      <c r="Z70">
        <f t="shared" si="22"/>
        <v>0</v>
      </c>
      <c r="AA70" s="212"/>
      <c r="AB70">
        <f t="shared" si="23"/>
        <v>0</v>
      </c>
      <c r="AC70" s="212"/>
      <c r="AD70" s="16"/>
      <c r="AE70" s="3">
        <v>0</v>
      </c>
      <c r="AV70" s="3"/>
      <c r="BB70" s="4"/>
    </row>
    <row r="71" spans="3:54">
      <c r="C71" s="283" t="s">
        <v>80</v>
      </c>
      <c r="D71">
        <f t="shared" si="15"/>
        <v>44</v>
      </c>
      <c r="E71" s="212">
        <f>D71/$AD71</f>
        <v>0.27672955974842767</v>
      </c>
      <c r="F71" s="212"/>
      <c r="G71" s="212"/>
      <c r="H71" t="e">
        <f>#REF!-P14</f>
        <v>#REF!</v>
      </c>
      <c r="I71" s="212" t="e">
        <f t="shared" ref="I71:I73" si="33">H71/$AD71</f>
        <v>#REF!</v>
      </c>
      <c r="J71" s="283" t="s">
        <v>80</v>
      </c>
      <c r="K71">
        <f t="shared" si="17"/>
        <v>-24</v>
      </c>
      <c r="L71" s="212">
        <f>K71/$AD71</f>
        <v>-0.15094339622641509</v>
      </c>
      <c r="M71" s="212"/>
      <c r="N71" s="212"/>
      <c r="O71" t="e">
        <f>#REF!-W14</f>
        <v>#REF!</v>
      </c>
      <c r="P71" s="212" t="e">
        <f t="shared" ref="P71:P73" si="34">O71/$AD71</f>
        <v>#REF!</v>
      </c>
      <c r="Q71" s="283" t="s">
        <v>80</v>
      </c>
      <c r="R71">
        <f t="shared" si="26"/>
        <v>-4</v>
      </c>
      <c r="S71" s="212">
        <f t="shared" si="27"/>
        <v>-2.5157232704402517E-2</v>
      </c>
      <c r="T71">
        <f t="shared" si="19"/>
        <v>1</v>
      </c>
      <c r="U71" s="212">
        <f t="shared" si="28"/>
        <v>6.2893081761006293E-3</v>
      </c>
      <c r="V71">
        <f t="shared" si="20"/>
        <v>2</v>
      </c>
      <c r="W71" s="212"/>
      <c r="X71">
        <f t="shared" si="21"/>
        <v>2</v>
      </c>
      <c r="Y71" s="212">
        <f t="shared" si="30"/>
        <v>1.2578616352201259E-2</v>
      </c>
      <c r="Z71">
        <f t="shared" si="22"/>
        <v>2</v>
      </c>
      <c r="AA71" s="212">
        <f t="shared" si="31"/>
        <v>1.2578616352201259E-2</v>
      </c>
      <c r="AB71">
        <f t="shared" si="23"/>
        <v>6</v>
      </c>
      <c r="AC71" s="212">
        <f t="shared" si="32"/>
        <v>3.7735849056603772E-2</v>
      </c>
      <c r="AD71" s="16">
        <v>159</v>
      </c>
      <c r="AE71" s="3">
        <v>159</v>
      </c>
      <c r="AV71" s="3"/>
      <c r="BB71" s="4"/>
    </row>
    <row r="72" spans="3:54">
      <c r="C72" s="26" t="s">
        <v>25</v>
      </c>
      <c r="D72">
        <f t="shared" si="15"/>
        <v>-84</v>
      </c>
      <c r="E72" s="212">
        <f>D72/$AD72</f>
        <v>-0.46485888212506921</v>
      </c>
      <c r="F72" s="212"/>
      <c r="G72" s="212"/>
      <c r="H72" t="e">
        <f>#REF!-P15</f>
        <v>#REF!</v>
      </c>
      <c r="I72" s="212" t="e">
        <f t="shared" si="33"/>
        <v>#REF!</v>
      </c>
      <c r="J72" s="26" t="s">
        <v>25</v>
      </c>
      <c r="K72">
        <f t="shared" si="17"/>
        <v>64.2</v>
      </c>
      <c r="L72" s="212">
        <f>K72/$AD72</f>
        <v>0.35528500276701719</v>
      </c>
      <c r="M72" s="212"/>
      <c r="N72" s="212"/>
      <c r="O72" t="e">
        <f>#REF!-W15</f>
        <v>#REF!</v>
      </c>
      <c r="P72" s="212" t="e">
        <f t="shared" si="34"/>
        <v>#REF!</v>
      </c>
      <c r="Q72" s="26" t="s">
        <v>25</v>
      </c>
      <c r="R72">
        <f t="shared" si="26"/>
        <v>0.19999999999999929</v>
      </c>
      <c r="S72" s="212">
        <f t="shared" si="27"/>
        <v>1.1068068622025419E-3</v>
      </c>
      <c r="T72">
        <f t="shared" si="19"/>
        <v>-0.40000000000000036</v>
      </c>
      <c r="U72" s="212">
        <f t="shared" si="28"/>
        <v>-2.2136137244050933E-3</v>
      </c>
      <c r="V72">
        <f t="shared" si="20"/>
        <v>2.9999999999999982</v>
      </c>
      <c r="W72" s="212">
        <f t="shared" si="29"/>
        <v>1.6602102933038175E-2</v>
      </c>
      <c r="X72">
        <f t="shared" si="21"/>
        <v>7.7000000000000028</v>
      </c>
      <c r="Y72" s="212">
        <f t="shared" si="30"/>
        <v>4.2612064194798023E-2</v>
      </c>
      <c r="Z72">
        <f t="shared" si="22"/>
        <v>-1.7999999999999972</v>
      </c>
      <c r="AA72" s="212">
        <f t="shared" si="31"/>
        <v>-9.9612617598228963E-3</v>
      </c>
      <c r="AB72">
        <f t="shared" si="23"/>
        <v>0</v>
      </c>
      <c r="AC72" s="212">
        <f t="shared" si="32"/>
        <v>0</v>
      </c>
      <c r="AD72" s="16">
        <v>180.7</v>
      </c>
      <c r="AE72" s="3">
        <v>180.7</v>
      </c>
      <c r="AV72" s="3"/>
      <c r="BB72" s="4"/>
    </row>
    <row r="73" spans="3:54">
      <c r="C73" s="26" t="s">
        <v>7</v>
      </c>
      <c r="D73">
        <f t="shared" si="15"/>
        <v>39</v>
      </c>
      <c r="E73" s="212">
        <f>D73/$AD73</f>
        <v>7.8</v>
      </c>
      <c r="F73" s="212"/>
      <c r="G73" s="212"/>
      <c r="H73" t="e">
        <f>#REF!-P16</f>
        <v>#REF!</v>
      </c>
      <c r="I73" s="212" t="e">
        <f t="shared" si="33"/>
        <v>#REF!</v>
      </c>
      <c r="J73" s="26" t="s">
        <v>7</v>
      </c>
      <c r="K73">
        <f t="shared" si="17"/>
        <v>13.5</v>
      </c>
      <c r="L73" s="212">
        <f>K73/$AD73</f>
        <v>2.7</v>
      </c>
      <c r="M73" s="212"/>
      <c r="N73" s="212"/>
      <c r="O73" t="e">
        <f>#REF!-W16</f>
        <v>#REF!</v>
      </c>
      <c r="P73" s="212" t="e">
        <f t="shared" si="34"/>
        <v>#REF!</v>
      </c>
      <c r="Q73" s="26" t="s">
        <v>7</v>
      </c>
      <c r="R73">
        <f t="shared" si="26"/>
        <v>-0.5</v>
      </c>
      <c r="S73" s="212">
        <f t="shared" si="27"/>
        <v>-0.1</v>
      </c>
      <c r="T73">
        <f t="shared" si="19"/>
        <v>0.5</v>
      </c>
      <c r="U73" s="212">
        <f t="shared" si="28"/>
        <v>0.1</v>
      </c>
      <c r="V73">
        <f t="shared" si="20"/>
        <v>2</v>
      </c>
      <c r="W73" s="215">
        <f t="shared" si="29"/>
        <v>0.4</v>
      </c>
      <c r="X73">
        <f t="shared" si="21"/>
        <v>0</v>
      </c>
      <c r="Y73" s="212">
        <f t="shared" si="30"/>
        <v>0</v>
      </c>
      <c r="Z73">
        <f t="shared" si="22"/>
        <v>0</v>
      </c>
      <c r="AA73" s="212">
        <f t="shared" si="31"/>
        <v>0</v>
      </c>
      <c r="AB73">
        <f t="shared" si="23"/>
        <v>-1</v>
      </c>
      <c r="AC73" s="215">
        <f t="shared" si="32"/>
        <v>-0.2</v>
      </c>
      <c r="AD73" s="213">
        <v>5</v>
      </c>
      <c r="AE73" s="294">
        <v>8</v>
      </c>
      <c r="AV73" s="3"/>
      <c r="BB73" s="4"/>
    </row>
    <row r="74" spans="3:54">
      <c r="C74" s="26" t="s">
        <v>78</v>
      </c>
      <c r="D74"/>
      <c r="E74" s="212"/>
      <c r="F74" s="212"/>
      <c r="G74" s="212"/>
      <c r="H74"/>
      <c r="I74" s="212"/>
      <c r="J74" s="26" t="s">
        <v>78</v>
      </c>
      <c r="K74"/>
      <c r="L74" s="212"/>
      <c r="M74" s="212"/>
      <c r="N74" s="212"/>
      <c r="O74"/>
      <c r="P74" s="212"/>
      <c r="Q74" s="26" t="s">
        <v>78</v>
      </c>
      <c r="R74"/>
      <c r="S74" s="212"/>
      <c r="T74"/>
      <c r="U74" s="212"/>
      <c r="V74"/>
      <c r="W74" s="212"/>
      <c r="X74"/>
      <c r="Y74" s="212"/>
      <c r="Z74">
        <f t="shared" si="22"/>
        <v>-5.36</v>
      </c>
      <c r="AA74" s="212"/>
      <c r="AB74">
        <f t="shared" si="23"/>
        <v>-2.5</v>
      </c>
      <c r="AC74" s="212"/>
      <c r="AD74" s="16">
        <v>0</v>
      </c>
      <c r="AE74" s="3">
        <v>0</v>
      </c>
      <c r="AV74" s="3"/>
      <c r="BB74" s="4"/>
    </row>
    <row r="75" spans="3:54">
      <c r="C75" s="26" t="s">
        <v>21</v>
      </c>
      <c r="D75">
        <f t="shared" ref="D75:D84" si="35">D18-K18</f>
        <v>-11.5</v>
      </c>
      <c r="E75" s="212">
        <f t="shared" ref="E75:E83" si="36">D75/$AD75</f>
        <v>-0.18852459016393441</v>
      </c>
      <c r="F75" s="212"/>
      <c r="G75" s="212"/>
      <c r="H75" t="e">
        <f>#REF!-P18</f>
        <v>#REF!</v>
      </c>
      <c r="I75" s="212" t="e">
        <f t="shared" ref="I75:I83" si="37">H75/$AD75</f>
        <v>#REF!</v>
      </c>
      <c r="J75" s="26" t="s">
        <v>21</v>
      </c>
      <c r="K75">
        <f t="shared" ref="K75:K84" si="38">K18-R18</f>
        <v>38</v>
      </c>
      <c r="L75" s="212">
        <f t="shared" ref="L75:L83" si="39">K75/$AD75</f>
        <v>0.62295081967213117</v>
      </c>
      <c r="M75" s="212"/>
      <c r="N75" s="212"/>
      <c r="O75" t="e">
        <f>#REF!-W18</f>
        <v>#REF!</v>
      </c>
      <c r="P75" s="212" t="e">
        <f t="shared" ref="P75:P83" si="40">O75/$AD75</f>
        <v>#REF!</v>
      </c>
      <c r="Q75" s="26" t="s">
        <v>21</v>
      </c>
      <c r="R75">
        <f t="shared" si="26"/>
        <v>0</v>
      </c>
      <c r="S75" s="212">
        <f t="shared" si="27"/>
        <v>0</v>
      </c>
      <c r="T75">
        <f t="shared" si="19"/>
        <v>0</v>
      </c>
      <c r="U75" s="212">
        <f t="shared" si="28"/>
        <v>0</v>
      </c>
      <c r="V75">
        <f t="shared" ref="V75:V84" si="41">T18-AE18</f>
        <v>-2</v>
      </c>
      <c r="W75" s="212">
        <f t="shared" si="29"/>
        <v>-3.2786885245901641E-2</v>
      </c>
      <c r="X75">
        <f t="shared" ref="X75:X84" si="42">U18-AF18</f>
        <v>-1</v>
      </c>
      <c r="Y75" s="212">
        <f t="shared" si="30"/>
        <v>-1.6393442622950821E-2</v>
      </c>
      <c r="Z75">
        <f t="shared" si="22"/>
        <v>12</v>
      </c>
      <c r="AA75" s="215">
        <f t="shared" si="31"/>
        <v>0.19672131147540983</v>
      </c>
      <c r="AB75">
        <f t="shared" si="23"/>
        <v>-8</v>
      </c>
      <c r="AC75" s="212">
        <f t="shared" si="32"/>
        <v>-0.13114754098360656</v>
      </c>
      <c r="AD75" s="16">
        <v>61</v>
      </c>
      <c r="AE75" s="3">
        <v>61</v>
      </c>
      <c r="AV75" s="3"/>
      <c r="BB75" s="4"/>
    </row>
    <row r="76" spans="3:54">
      <c r="C76" s="26" t="s">
        <v>16</v>
      </c>
      <c r="D76">
        <f t="shared" si="35"/>
        <v>-3</v>
      </c>
      <c r="E76" s="212">
        <f t="shared" si="36"/>
        <v>-0.125</v>
      </c>
      <c r="F76" s="212"/>
      <c r="G76" s="212"/>
      <c r="H76" t="e">
        <f>#REF!-P19</f>
        <v>#REF!</v>
      </c>
      <c r="I76" s="212" t="e">
        <f t="shared" si="37"/>
        <v>#REF!</v>
      </c>
      <c r="J76" s="26" t="s">
        <v>16</v>
      </c>
      <c r="K76">
        <f t="shared" si="38"/>
        <v>13</v>
      </c>
      <c r="L76" s="212">
        <f t="shared" si="39"/>
        <v>0.54166666666666663</v>
      </c>
      <c r="M76" s="212"/>
      <c r="N76" s="212"/>
      <c r="O76" t="e">
        <f>#REF!-W19</f>
        <v>#REF!</v>
      </c>
      <c r="P76" s="212" t="e">
        <f t="shared" si="40"/>
        <v>#REF!</v>
      </c>
      <c r="Q76" s="26" t="s">
        <v>16</v>
      </c>
      <c r="R76">
        <f t="shared" si="26"/>
        <v>-0.60000000000000009</v>
      </c>
      <c r="S76" s="212">
        <f t="shared" si="27"/>
        <v>-2.5000000000000005E-2</v>
      </c>
      <c r="T76">
        <f t="shared" si="19"/>
        <v>0</v>
      </c>
      <c r="U76" s="212">
        <f t="shared" si="28"/>
        <v>0</v>
      </c>
      <c r="V76">
        <f t="shared" si="41"/>
        <v>0</v>
      </c>
      <c r="W76" s="212">
        <f t="shared" si="29"/>
        <v>0</v>
      </c>
      <c r="X76">
        <f t="shared" si="42"/>
        <v>0.25</v>
      </c>
      <c r="Y76" s="212">
        <f t="shared" si="30"/>
        <v>1.0416666666666666E-2</v>
      </c>
      <c r="Z76">
        <f t="shared" si="22"/>
        <v>1.5</v>
      </c>
      <c r="AA76" s="212">
        <f t="shared" si="31"/>
        <v>6.25E-2</v>
      </c>
      <c r="AB76">
        <f t="shared" si="23"/>
        <v>-0.40000000000000036</v>
      </c>
      <c r="AC76" s="212">
        <f t="shared" si="32"/>
        <v>-1.666666666666668E-2</v>
      </c>
      <c r="AD76" s="16">
        <v>24</v>
      </c>
      <c r="AE76" s="3">
        <v>24</v>
      </c>
      <c r="AV76" s="3"/>
      <c r="BB76" s="4"/>
    </row>
    <row r="77" spans="3:54">
      <c r="C77" s="26" t="s">
        <v>12</v>
      </c>
      <c r="D77">
        <f t="shared" si="35"/>
        <v>62.599999999999994</v>
      </c>
      <c r="E77" s="212">
        <f t="shared" si="36"/>
        <v>0.89428571428571424</v>
      </c>
      <c r="F77" s="212"/>
      <c r="G77" s="212"/>
      <c r="H77" t="e">
        <f>#REF!-P20</f>
        <v>#REF!</v>
      </c>
      <c r="I77" s="212" t="e">
        <f t="shared" si="37"/>
        <v>#REF!</v>
      </c>
      <c r="J77" s="26" t="s">
        <v>12</v>
      </c>
      <c r="K77">
        <f t="shared" si="38"/>
        <v>-8</v>
      </c>
      <c r="L77" s="212">
        <f t="shared" si="39"/>
        <v>-0.11428571428571428</v>
      </c>
      <c r="M77" s="212"/>
      <c r="N77" s="212"/>
      <c r="O77" t="e">
        <f>#REF!-W20</f>
        <v>#REF!</v>
      </c>
      <c r="P77" s="212" t="e">
        <f t="shared" si="40"/>
        <v>#REF!</v>
      </c>
      <c r="Q77" s="26" t="s">
        <v>12</v>
      </c>
      <c r="R77">
        <f t="shared" si="26"/>
        <v>0</v>
      </c>
      <c r="S77" s="212">
        <f t="shared" si="27"/>
        <v>0</v>
      </c>
      <c r="T77">
        <f t="shared" si="19"/>
        <v>0</v>
      </c>
      <c r="U77" s="212">
        <f t="shared" si="28"/>
        <v>0</v>
      </c>
      <c r="V77">
        <f t="shared" si="41"/>
        <v>0</v>
      </c>
      <c r="W77" s="212">
        <f t="shared" si="29"/>
        <v>0</v>
      </c>
      <c r="X77">
        <f t="shared" si="42"/>
        <v>3</v>
      </c>
      <c r="Y77" s="212">
        <f t="shared" si="30"/>
        <v>4.2857142857142858E-2</v>
      </c>
      <c r="Z77">
        <f t="shared" si="22"/>
        <v>-4</v>
      </c>
      <c r="AA77" s="212">
        <f t="shared" si="31"/>
        <v>-5.7142857142857141E-2</v>
      </c>
      <c r="AB77">
        <f t="shared" si="23"/>
        <v>6</v>
      </c>
      <c r="AC77" s="212">
        <f t="shared" si="32"/>
        <v>8.5714285714285715E-2</v>
      </c>
      <c r="AD77" s="16">
        <v>70</v>
      </c>
      <c r="AE77" s="3">
        <v>70</v>
      </c>
      <c r="AV77" s="3"/>
      <c r="BB77" s="4"/>
    </row>
    <row r="78" spans="3:54">
      <c r="C78" s="26" t="s">
        <v>19</v>
      </c>
      <c r="D78">
        <f t="shared" si="35"/>
        <v>-123</v>
      </c>
      <c r="E78" s="212">
        <f t="shared" si="36"/>
        <v>-6.833333333333333</v>
      </c>
      <c r="F78" s="212"/>
      <c r="G78" s="212"/>
      <c r="H78" t="e">
        <f>#REF!-P21</f>
        <v>#REF!</v>
      </c>
      <c r="I78" s="212" t="e">
        <f t="shared" si="37"/>
        <v>#REF!</v>
      </c>
      <c r="J78" s="26" t="s">
        <v>19</v>
      </c>
      <c r="K78">
        <f t="shared" si="38"/>
        <v>131</v>
      </c>
      <c r="L78" s="212">
        <f t="shared" si="39"/>
        <v>7.2777777777777777</v>
      </c>
      <c r="M78" s="212"/>
      <c r="N78" s="212"/>
      <c r="O78" t="e">
        <f>#REF!-W21</f>
        <v>#REF!</v>
      </c>
      <c r="P78" s="212" t="e">
        <f t="shared" si="40"/>
        <v>#REF!</v>
      </c>
      <c r="Q78" s="26" t="s">
        <v>19</v>
      </c>
      <c r="R78">
        <f t="shared" si="26"/>
        <v>0</v>
      </c>
      <c r="S78" s="212">
        <f t="shared" si="27"/>
        <v>0</v>
      </c>
      <c r="T78">
        <f t="shared" si="19"/>
        <v>0</v>
      </c>
      <c r="U78" s="212">
        <f t="shared" si="28"/>
        <v>0</v>
      </c>
      <c r="V78">
        <f t="shared" si="41"/>
        <v>0</v>
      </c>
      <c r="W78" s="212">
        <f t="shared" si="29"/>
        <v>0</v>
      </c>
      <c r="X78">
        <f t="shared" si="42"/>
        <v>0</v>
      </c>
      <c r="Y78" s="212">
        <f t="shared" si="30"/>
        <v>0</v>
      </c>
      <c r="Z78">
        <f t="shared" si="22"/>
        <v>3</v>
      </c>
      <c r="AA78" s="212">
        <f t="shared" si="31"/>
        <v>0.16666666666666666</v>
      </c>
      <c r="AB78">
        <f t="shared" si="23"/>
        <v>-1</v>
      </c>
      <c r="AC78" s="212">
        <f t="shared" si="32"/>
        <v>-5.5555555555555552E-2</v>
      </c>
      <c r="AD78" s="16">
        <v>18</v>
      </c>
      <c r="AE78" s="3">
        <v>18</v>
      </c>
      <c r="AV78" s="3"/>
      <c r="BB78" s="4"/>
    </row>
    <row r="79" spans="3:54">
      <c r="C79" s="26" t="s">
        <v>20</v>
      </c>
      <c r="D79">
        <f t="shared" si="35"/>
        <v>9</v>
      </c>
      <c r="E79" s="212">
        <f t="shared" si="36"/>
        <v>0.12328767123287671</v>
      </c>
      <c r="F79" s="212"/>
      <c r="G79" s="212"/>
      <c r="H79" t="e">
        <f>#REF!-P22</f>
        <v>#REF!</v>
      </c>
      <c r="I79" s="212" t="e">
        <f t="shared" si="37"/>
        <v>#REF!</v>
      </c>
      <c r="J79" s="26" t="s">
        <v>20</v>
      </c>
      <c r="K79">
        <f t="shared" si="38"/>
        <v>0</v>
      </c>
      <c r="L79" s="212">
        <f t="shared" si="39"/>
        <v>0</v>
      </c>
      <c r="M79" s="212"/>
      <c r="N79" s="212"/>
      <c r="O79" t="e">
        <f>#REF!-W22</f>
        <v>#REF!</v>
      </c>
      <c r="P79" s="212" t="e">
        <f t="shared" si="40"/>
        <v>#REF!</v>
      </c>
      <c r="Q79" s="26" t="s">
        <v>20</v>
      </c>
      <c r="R79">
        <f t="shared" si="26"/>
        <v>0</v>
      </c>
      <c r="S79" s="212">
        <f t="shared" si="27"/>
        <v>0</v>
      </c>
      <c r="T79">
        <f t="shared" si="19"/>
        <v>0</v>
      </c>
      <c r="U79" s="212">
        <f t="shared" si="28"/>
        <v>0</v>
      </c>
      <c r="V79">
        <f t="shared" si="41"/>
        <v>0</v>
      </c>
      <c r="W79" s="212">
        <f t="shared" si="29"/>
        <v>0</v>
      </c>
      <c r="X79">
        <f t="shared" si="42"/>
        <v>0</v>
      </c>
      <c r="Y79" s="212">
        <f t="shared" si="30"/>
        <v>0</v>
      </c>
      <c r="Z79">
        <f t="shared" si="22"/>
        <v>0</v>
      </c>
      <c r="AA79" s="212">
        <f t="shared" si="31"/>
        <v>0</v>
      </c>
      <c r="AB79">
        <f t="shared" si="23"/>
        <v>0</v>
      </c>
      <c r="AC79" s="212">
        <f t="shared" si="32"/>
        <v>0</v>
      </c>
      <c r="AD79" s="16">
        <v>73</v>
      </c>
      <c r="AE79" s="3">
        <v>73</v>
      </c>
      <c r="AV79" s="3"/>
      <c r="BB79" s="4"/>
    </row>
    <row r="80" spans="3:54">
      <c r="C80" s="26" t="s">
        <v>8</v>
      </c>
      <c r="D80">
        <f t="shared" si="35"/>
        <v>-2</v>
      </c>
      <c r="E80" s="212">
        <f t="shared" si="36"/>
        <v>-0.11764705882352941</v>
      </c>
      <c r="F80" s="212"/>
      <c r="G80" s="212"/>
      <c r="H80" t="e">
        <f>#REF!-P23</f>
        <v>#REF!</v>
      </c>
      <c r="I80" s="212" t="e">
        <f t="shared" si="37"/>
        <v>#REF!</v>
      </c>
      <c r="J80" s="26" t="s">
        <v>8</v>
      </c>
      <c r="K80">
        <f t="shared" si="38"/>
        <v>0</v>
      </c>
      <c r="L80" s="212">
        <f t="shared" si="39"/>
        <v>0</v>
      </c>
      <c r="M80" s="212"/>
      <c r="N80" s="212"/>
      <c r="O80" t="e">
        <f>#REF!-W23</f>
        <v>#REF!</v>
      </c>
      <c r="P80" s="212" t="e">
        <f t="shared" si="40"/>
        <v>#REF!</v>
      </c>
      <c r="Q80" s="26" t="s">
        <v>8</v>
      </c>
      <c r="R80">
        <f t="shared" si="26"/>
        <v>1</v>
      </c>
      <c r="S80" s="212">
        <f t="shared" si="27"/>
        <v>5.8823529411764705E-2</v>
      </c>
      <c r="T80">
        <f t="shared" si="19"/>
        <v>1</v>
      </c>
      <c r="U80" s="212">
        <f t="shared" si="28"/>
        <v>5.8823529411764705E-2</v>
      </c>
      <c r="V80">
        <f t="shared" si="41"/>
        <v>0</v>
      </c>
      <c r="W80" s="212">
        <f t="shared" si="29"/>
        <v>0</v>
      </c>
      <c r="X80">
        <f t="shared" si="42"/>
        <v>0</v>
      </c>
      <c r="Y80" s="212">
        <f t="shared" si="30"/>
        <v>0</v>
      </c>
      <c r="Z80">
        <f t="shared" si="22"/>
        <v>1</v>
      </c>
      <c r="AA80" s="212">
        <f t="shared" si="31"/>
        <v>5.8823529411764705E-2</v>
      </c>
      <c r="AB80">
        <f t="shared" si="23"/>
        <v>0</v>
      </c>
      <c r="AC80" s="212">
        <f t="shared" si="32"/>
        <v>0</v>
      </c>
      <c r="AD80" s="16">
        <v>17</v>
      </c>
      <c r="AE80" s="3">
        <v>17</v>
      </c>
      <c r="AV80" s="3"/>
      <c r="BB80" s="4"/>
    </row>
    <row r="81" spans="3:54">
      <c r="C81" s="26" t="s">
        <v>15</v>
      </c>
      <c r="D81">
        <f t="shared" si="35"/>
        <v>7</v>
      </c>
      <c r="E81" s="212">
        <f t="shared" si="36"/>
        <v>7.0707070707070704E-2</v>
      </c>
      <c r="F81" s="212"/>
      <c r="G81" s="212"/>
      <c r="H81" t="e">
        <f>#REF!-P24</f>
        <v>#REF!</v>
      </c>
      <c r="I81" s="212" t="e">
        <f t="shared" si="37"/>
        <v>#REF!</v>
      </c>
      <c r="J81" s="26" t="s">
        <v>15</v>
      </c>
      <c r="K81">
        <f t="shared" si="38"/>
        <v>-13</v>
      </c>
      <c r="L81" s="212">
        <f t="shared" si="39"/>
        <v>-0.13131313131313133</v>
      </c>
      <c r="M81" s="212"/>
      <c r="N81" s="212"/>
      <c r="O81" t="e">
        <f>#REF!-W24</f>
        <v>#REF!</v>
      </c>
      <c r="P81" s="212" t="e">
        <f t="shared" si="40"/>
        <v>#REF!</v>
      </c>
      <c r="Q81" s="26" t="s">
        <v>15</v>
      </c>
      <c r="R81">
        <f t="shared" si="26"/>
        <v>7</v>
      </c>
      <c r="S81" s="212">
        <f t="shared" si="27"/>
        <v>7.0707070707070704E-2</v>
      </c>
      <c r="T81">
        <f t="shared" si="19"/>
        <v>1</v>
      </c>
      <c r="U81" s="212">
        <f t="shared" si="28"/>
        <v>1.0101010101010102E-2</v>
      </c>
      <c r="V81">
        <f t="shared" si="41"/>
        <v>5</v>
      </c>
      <c r="W81" s="212">
        <f t="shared" si="29"/>
        <v>5.0505050505050504E-2</v>
      </c>
      <c r="X81">
        <f t="shared" si="42"/>
        <v>18</v>
      </c>
      <c r="Y81" s="212">
        <f t="shared" si="30"/>
        <v>0.18181818181818182</v>
      </c>
      <c r="Z81">
        <f t="shared" si="22"/>
        <v>0</v>
      </c>
      <c r="AA81" s="212">
        <f t="shared" si="31"/>
        <v>0</v>
      </c>
      <c r="AB81">
        <f t="shared" si="23"/>
        <v>-2</v>
      </c>
      <c r="AC81" s="212">
        <f t="shared" si="32"/>
        <v>-2.0202020202020204E-2</v>
      </c>
      <c r="AD81" s="16">
        <v>99</v>
      </c>
      <c r="AE81" s="3">
        <v>99</v>
      </c>
      <c r="AV81" s="3"/>
      <c r="BB81" s="4"/>
    </row>
    <row r="82" spans="3:54">
      <c r="C82" s="26" t="s">
        <v>6</v>
      </c>
      <c r="D82">
        <f t="shared" si="35"/>
        <v>-49.9</v>
      </c>
      <c r="E82" s="212">
        <f t="shared" si="36"/>
        <v>-0.74477611940298505</v>
      </c>
      <c r="F82" s="212"/>
      <c r="G82" s="212"/>
      <c r="H82" t="e">
        <f>#REF!-P25</f>
        <v>#REF!</v>
      </c>
      <c r="I82" s="212" t="e">
        <f t="shared" si="37"/>
        <v>#REF!</v>
      </c>
      <c r="J82" s="26" t="s">
        <v>6</v>
      </c>
      <c r="K82">
        <f t="shared" si="38"/>
        <v>52.9</v>
      </c>
      <c r="L82" s="212">
        <f t="shared" si="39"/>
        <v>0.78955223880597014</v>
      </c>
      <c r="M82" s="212"/>
      <c r="N82" s="212"/>
      <c r="O82" t="e">
        <f>#REF!-W25</f>
        <v>#REF!</v>
      </c>
      <c r="P82" s="212" t="e">
        <f t="shared" si="40"/>
        <v>#REF!</v>
      </c>
      <c r="Q82" s="26" t="s">
        <v>6</v>
      </c>
      <c r="R82">
        <f t="shared" si="26"/>
        <v>0</v>
      </c>
      <c r="S82" s="212">
        <f t="shared" si="27"/>
        <v>0</v>
      </c>
      <c r="T82">
        <f t="shared" si="19"/>
        <v>0</v>
      </c>
      <c r="U82" s="212">
        <f t="shared" si="28"/>
        <v>0</v>
      </c>
      <c r="V82">
        <f t="shared" si="41"/>
        <v>1</v>
      </c>
      <c r="W82" s="212">
        <f t="shared" si="29"/>
        <v>1.4925373134328358E-2</v>
      </c>
      <c r="X82">
        <f t="shared" si="42"/>
        <v>0</v>
      </c>
      <c r="Y82" s="212">
        <f t="shared" si="30"/>
        <v>0</v>
      </c>
      <c r="Z82">
        <f t="shared" si="22"/>
        <v>0</v>
      </c>
      <c r="AA82" s="212">
        <f t="shared" si="31"/>
        <v>0</v>
      </c>
      <c r="AB82">
        <f t="shared" si="23"/>
        <v>0</v>
      </c>
      <c r="AC82" s="212">
        <f t="shared" si="32"/>
        <v>0</v>
      </c>
      <c r="AD82" s="16">
        <v>67</v>
      </c>
      <c r="AE82" s="3">
        <v>67</v>
      </c>
      <c r="AV82" s="3"/>
      <c r="BB82" s="4"/>
    </row>
    <row r="83" spans="3:54">
      <c r="C83" s="26" t="s">
        <v>11</v>
      </c>
      <c r="D83">
        <f t="shared" si="35"/>
        <v>-10</v>
      </c>
      <c r="E83" s="215">
        <f t="shared" si="36"/>
        <v>-1</v>
      </c>
      <c r="F83" s="215"/>
      <c r="G83" s="215"/>
      <c r="H83" t="e">
        <f>#REF!-P26</f>
        <v>#REF!</v>
      </c>
      <c r="I83" s="212" t="e">
        <f t="shared" si="37"/>
        <v>#REF!</v>
      </c>
      <c r="J83" s="26" t="s">
        <v>11</v>
      </c>
      <c r="K83">
        <f t="shared" si="38"/>
        <v>47</v>
      </c>
      <c r="L83" s="215">
        <f t="shared" si="39"/>
        <v>4.7</v>
      </c>
      <c r="M83" s="215"/>
      <c r="N83" s="215"/>
      <c r="O83" t="e">
        <f>#REF!-W26</f>
        <v>#REF!</v>
      </c>
      <c r="P83" s="212" t="e">
        <f t="shared" si="40"/>
        <v>#REF!</v>
      </c>
      <c r="Q83" s="26" t="s">
        <v>11</v>
      </c>
      <c r="R83">
        <f t="shared" si="26"/>
        <v>-4</v>
      </c>
      <c r="S83" s="215">
        <f t="shared" si="27"/>
        <v>-0.4</v>
      </c>
      <c r="T83">
        <f t="shared" si="19"/>
        <v>1</v>
      </c>
      <c r="U83" s="212">
        <f t="shared" si="28"/>
        <v>0.1</v>
      </c>
      <c r="V83">
        <f t="shared" si="41"/>
        <v>-1</v>
      </c>
      <c r="W83" s="212">
        <f t="shared" si="29"/>
        <v>-0.1</v>
      </c>
      <c r="X83">
        <f t="shared" si="42"/>
        <v>1</v>
      </c>
      <c r="Y83" s="212">
        <f t="shared" si="30"/>
        <v>0.1</v>
      </c>
      <c r="Z83">
        <f t="shared" si="22"/>
        <v>-12</v>
      </c>
      <c r="AA83" s="215">
        <f t="shared" si="31"/>
        <v>-1.2</v>
      </c>
      <c r="AB83">
        <f t="shared" si="23"/>
        <v>3</v>
      </c>
      <c r="AC83" s="215">
        <f t="shared" si="32"/>
        <v>0.3</v>
      </c>
      <c r="AD83" s="213">
        <v>10</v>
      </c>
      <c r="AE83" s="294">
        <v>18.5</v>
      </c>
      <c r="AV83" s="3"/>
      <c r="BB83" s="4"/>
    </row>
    <row r="84" spans="3:54">
      <c r="C84" t="s">
        <v>26</v>
      </c>
      <c r="D84">
        <f t="shared" si="35"/>
        <v>51</v>
      </c>
      <c r="E84" s="212"/>
      <c r="F84" s="212"/>
      <c r="G84" s="212"/>
      <c r="H84" t="e">
        <f>#REF!-P27</f>
        <v>#REF!</v>
      </c>
      <c r="I84" s="212"/>
      <c r="J84" t="s">
        <v>26</v>
      </c>
      <c r="K84">
        <f t="shared" si="38"/>
        <v>8</v>
      </c>
      <c r="L84" s="212"/>
      <c r="M84" s="212"/>
      <c r="N84" s="212"/>
      <c r="O84" t="e">
        <f>#REF!-W27</f>
        <v>#REF!</v>
      </c>
      <c r="P84" s="212"/>
      <c r="Q84" t="s">
        <v>26</v>
      </c>
      <c r="R84">
        <f t="shared" si="26"/>
        <v>0</v>
      </c>
      <c r="S84" s="212"/>
      <c r="T84">
        <f t="shared" si="19"/>
        <v>0</v>
      </c>
      <c r="U84" s="212"/>
      <c r="V84">
        <f t="shared" si="41"/>
        <v>0</v>
      </c>
      <c r="W84" s="212"/>
      <c r="X84">
        <f t="shared" si="42"/>
        <v>0</v>
      </c>
      <c r="Y84" s="212"/>
      <c r="Z84">
        <f t="shared" si="22"/>
        <v>0</v>
      </c>
      <c r="AA84" s="212"/>
      <c r="AB84">
        <f t="shared" si="23"/>
        <v>0</v>
      </c>
      <c r="AC84" s="212"/>
      <c r="AD84" s="16"/>
      <c r="AE84" s="3">
        <v>140</v>
      </c>
      <c r="AV84" s="3"/>
      <c r="BB84" s="4"/>
    </row>
    <row r="85" spans="3:54">
      <c r="C85" t="s">
        <v>125</v>
      </c>
      <c r="D85"/>
      <c r="E85" s="212"/>
      <c r="F85" s="212"/>
      <c r="G85" s="212"/>
      <c r="H85"/>
      <c r="I85" s="212"/>
      <c r="J85" t="s">
        <v>125</v>
      </c>
      <c r="K85"/>
      <c r="L85" s="212"/>
      <c r="M85" s="212"/>
      <c r="N85" s="212"/>
      <c r="O85"/>
      <c r="P85" s="212"/>
      <c r="Q85" t="s">
        <v>125</v>
      </c>
      <c r="R85"/>
      <c r="S85" s="212"/>
      <c r="T85"/>
      <c r="U85" s="212"/>
      <c r="V85"/>
      <c r="W85" s="212"/>
      <c r="X85"/>
      <c r="Y85" s="212"/>
      <c r="Z85"/>
      <c r="AA85"/>
      <c r="AB85"/>
      <c r="AC85" s="212"/>
      <c r="AD85" s="213"/>
      <c r="AE85" s="294">
        <v>152</v>
      </c>
      <c r="AV85" s="3"/>
      <c r="BB85" s="4"/>
    </row>
    <row r="86" spans="3:54">
      <c r="C86" t="s">
        <v>169</v>
      </c>
      <c r="D86">
        <f>D29-K29</f>
        <v>-21</v>
      </c>
      <c r="E86" s="212"/>
      <c r="F86" s="212"/>
      <c r="G86" s="212"/>
      <c r="H86" t="e">
        <f>#REF!-P29</f>
        <v>#REF!</v>
      </c>
      <c r="I86" s="212"/>
      <c r="J86" t="s">
        <v>169</v>
      </c>
      <c r="K86">
        <f>K29-R29</f>
        <v>51</v>
      </c>
      <c r="L86" s="212"/>
      <c r="M86" s="212"/>
      <c r="N86" s="212"/>
      <c r="O86" t="e">
        <f>#REF!-W29</f>
        <v>#REF!</v>
      </c>
      <c r="P86" s="212"/>
      <c r="Q86" t="s">
        <v>169</v>
      </c>
      <c r="R86">
        <f t="shared" si="26"/>
        <v>0</v>
      </c>
      <c r="S86" s="212"/>
      <c r="T86">
        <f>S29-AD29</f>
        <v>0</v>
      </c>
      <c r="U86" s="212"/>
      <c r="V86">
        <f>T29-AE29</f>
        <v>0</v>
      </c>
      <c r="W86" s="212"/>
      <c r="X86">
        <f>U29-AF29</f>
        <v>0</v>
      </c>
      <c r="Y86" s="212"/>
      <c r="Z86">
        <f>V29-AG29</f>
        <v>0</v>
      </c>
      <c r="AA86" s="212"/>
      <c r="AB86">
        <f>W29-AH29</f>
        <v>0</v>
      </c>
      <c r="AC86" s="212"/>
      <c r="AD86" s="16"/>
      <c r="AE86" s="3">
        <v>3</v>
      </c>
      <c r="AV86" s="3"/>
      <c r="BB86" s="4"/>
    </row>
    <row r="87" spans="3:54">
      <c r="C87" t="s">
        <v>2</v>
      </c>
      <c r="D87"/>
      <c r="E87" s="212"/>
      <c r="F87" s="212"/>
      <c r="G87" s="212"/>
      <c r="H87"/>
      <c r="I87"/>
      <c r="J87" t="s">
        <v>2</v>
      </c>
      <c r="K87"/>
      <c r="L87" s="212"/>
      <c r="M87" s="212"/>
      <c r="N87" s="212"/>
      <c r="O87"/>
      <c r="P87"/>
      <c r="Q87" t="s">
        <v>2</v>
      </c>
      <c r="R87"/>
      <c r="S87" s="212"/>
      <c r="T87"/>
      <c r="U87" s="212"/>
      <c r="V87"/>
      <c r="W87"/>
      <c r="X87"/>
      <c r="Y87"/>
      <c r="Z87"/>
      <c r="AA87"/>
      <c r="AB87"/>
      <c r="AC87" s="212"/>
      <c r="AD87" s="16"/>
      <c r="AE87" s="3">
        <v>50</v>
      </c>
      <c r="AV87" s="3"/>
      <c r="BB87" s="4"/>
    </row>
    <row r="88" spans="3:54">
      <c r="C88" t="s">
        <v>83</v>
      </c>
      <c r="D88">
        <f>D31-K31</f>
        <v>-13</v>
      </c>
      <c r="E88" s="215">
        <f>D88/$AD88</f>
        <v>-2.1666666666666665</v>
      </c>
      <c r="F88" s="215"/>
      <c r="G88" s="215"/>
      <c r="H88" t="e">
        <f>#REF!-P31</f>
        <v>#REF!</v>
      </c>
      <c r="I88" s="212" t="e">
        <f t="shared" ref="I88:I89" si="43">H88/$AD88</f>
        <v>#REF!</v>
      </c>
      <c r="J88" t="s">
        <v>83</v>
      </c>
      <c r="K88">
        <f>K31-R31</f>
        <v>15</v>
      </c>
      <c r="L88" s="215">
        <f>K88/$AD88</f>
        <v>2.5</v>
      </c>
      <c r="M88" s="215"/>
      <c r="N88" s="215"/>
      <c r="O88" t="e">
        <f>#REF!-W31</f>
        <v>#REF!</v>
      </c>
      <c r="P88" s="212" t="e">
        <f t="shared" ref="P88:P89" si="44">O88/$AD88</f>
        <v>#REF!</v>
      </c>
      <c r="Q88" t="s">
        <v>83</v>
      </c>
      <c r="R88">
        <f t="shared" si="26"/>
        <v>2</v>
      </c>
      <c r="S88" s="215">
        <f t="shared" si="27"/>
        <v>0.33333333333333331</v>
      </c>
      <c r="T88">
        <f>S31-AD31</f>
        <v>0</v>
      </c>
      <c r="U88" s="212">
        <f t="shared" si="27"/>
        <v>0</v>
      </c>
      <c r="V88">
        <f>T31-AE31</f>
        <v>0</v>
      </c>
      <c r="W88" s="212">
        <f t="shared" si="27"/>
        <v>0</v>
      </c>
      <c r="X88">
        <f>U31-AF31</f>
        <v>-1</v>
      </c>
      <c r="Y88" s="212">
        <f t="shared" si="30"/>
        <v>-0.16666666666666666</v>
      </c>
      <c r="Z88">
        <f>V31-AG31</f>
        <v>-1</v>
      </c>
      <c r="AA88" s="212">
        <f t="shared" si="31"/>
        <v>-0.16666666666666666</v>
      </c>
      <c r="AB88">
        <f>W31-AH31</f>
        <v>-1</v>
      </c>
      <c r="AC88" s="212">
        <f t="shared" si="32"/>
        <v>-0.16666666666666666</v>
      </c>
      <c r="AD88" s="16">
        <v>6</v>
      </c>
      <c r="AE88" s="3">
        <v>6</v>
      </c>
      <c r="AV88" s="3"/>
      <c r="BB88" s="4"/>
    </row>
    <row r="89" spans="3:54">
      <c r="C89" s="283" t="s">
        <v>17</v>
      </c>
      <c r="D89">
        <f>D32-K32</f>
        <v>73</v>
      </c>
      <c r="E89" s="212">
        <f>D89/$AD89</f>
        <v>7.3</v>
      </c>
      <c r="F89" s="212"/>
      <c r="G89" s="212"/>
      <c r="H89" t="e">
        <f>#REF!-P32</f>
        <v>#REF!</v>
      </c>
      <c r="I89" s="215" t="e">
        <f t="shared" si="43"/>
        <v>#REF!</v>
      </c>
      <c r="J89" s="283" t="s">
        <v>17</v>
      </c>
      <c r="K89">
        <f>K32-R32</f>
        <v>10</v>
      </c>
      <c r="L89" s="212">
        <f>K89/$AD89</f>
        <v>1</v>
      </c>
      <c r="M89" s="212"/>
      <c r="N89" s="212"/>
      <c r="O89" t="e">
        <f>#REF!-W32</f>
        <v>#REF!</v>
      </c>
      <c r="P89" s="215" t="e">
        <f t="shared" si="44"/>
        <v>#REF!</v>
      </c>
      <c r="Q89" s="283" t="s">
        <v>17</v>
      </c>
      <c r="R89">
        <f t="shared" si="26"/>
        <v>1</v>
      </c>
      <c r="S89" s="212">
        <f t="shared" si="27"/>
        <v>0.1</v>
      </c>
      <c r="T89">
        <f>S32-AD32</f>
        <v>1</v>
      </c>
      <c r="U89" s="212"/>
      <c r="V89">
        <f>T32-AE32</f>
        <v>1</v>
      </c>
      <c r="W89" s="212">
        <f t="shared" si="29"/>
        <v>0.1</v>
      </c>
      <c r="X89">
        <f>U32-AF32</f>
        <v>4</v>
      </c>
      <c r="Y89" s="215">
        <f t="shared" si="30"/>
        <v>0.4</v>
      </c>
      <c r="Z89">
        <f>V32-AG32</f>
        <v>2</v>
      </c>
      <c r="AA89" s="215">
        <f t="shared" si="31"/>
        <v>0.2</v>
      </c>
      <c r="AB89">
        <f>W32-AH32</f>
        <v>1</v>
      </c>
      <c r="AC89" s="212">
        <f t="shared" si="32"/>
        <v>0.1</v>
      </c>
      <c r="AD89" s="16">
        <v>10</v>
      </c>
      <c r="AE89" s="3">
        <v>0</v>
      </c>
      <c r="AV89" s="3"/>
      <c r="BB89" s="4"/>
    </row>
    <row r="90" spans="3:54">
      <c r="C90" s="283" t="s">
        <v>66</v>
      </c>
      <c r="D90"/>
      <c r="E90" s="212"/>
      <c r="F90" s="212"/>
      <c r="G90" s="212"/>
      <c r="H90"/>
      <c r="I90" s="212"/>
      <c r="J90" s="283" t="s">
        <v>66</v>
      </c>
      <c r="K90"/>
      <c r="L90" s="212"/>
      <c r="M90" s="212"/>
      <c r="N90" s="212"/>
      <c r="O90"/>
      <c r="P90" s="212"/>
      <c r="Q90" s="283" t="s">
        <v>66</v>
      </c>
      <c r="R90"/>
      <c r="S90" s="212"/>
      <c r="T90"/>
      <c r="U90" s="212"/>
      <c r="V90"/>
      <c r="W90" s="212"/>
      <c r="X90"/>
      <c r="Y90" s="212"/>
      <c r="Z90"/>
      <c r="AA90" s="212"/>
      <c r="AB90"/>
      <c r="AC90" s="212"/>
      <c r="AD90" s="16">
        <v>0</v>
      </c>
      <c r="AE90" s="3">
        <v>0</v>
      </c>
      <c r="AV90" s="3"/>
      <c r="BB90" s="4"/>
    </row>
    <row r="91" spans="3:54">
      <c r="C91" s="26" t="s">
        <v>31</v>
      </c>
      <c r="D91">
        <f t="shared" ref="D91:D96" si="45">D34-K34</f>
        <v>5</v>
      </c>
      <c r="E91" s="212">
        <f>D91/$AD91</f>
        <v>0.16666666666666666</v>
      </c>
      <c r="F91" s="212"/>
      <c r="G91" s="212"/>
      <c r="H91" t="e">
        <f>#REF!-P34</f>
        <v>#REF!</v>
      </c>
      <c r="I91" s="212" t="e">
        <f t="shared" ref="I91:I94" si="46">H91/$AD91</f>
        <v>#REF!</v>
      </c>
      <c r="J91" s="26" t="s">
        <v>31</v>
      </c>
      <c r="K91">
        <f t="shared" ref="K91:K96" si="47">K34-R34</f>
        <v>8</v>
      </c>
      <c r="L91" s="212">
        <f>K91/$AD91</f>
        <v>0.26666666666666666</v>
      </c>
      <c r="M91" s="212"/>
      <c r="N91" s="212"/>
      <c r="O91" t="e">
        <f>#REF!-W34</f>
        <v>#REF!</v>
      </c>
      <c r="P91" s="212" t="e">
        <f t="shared" ref="P91:P94" si="48">O91/$AD91</f>
        <v>#REF!</v>
      </c>
      <c r="Q91" s="26" t="s">
        <v>31</v>
      </c>
      <c r="R91">
        <f t="shared" si="26"/>
        <v>0</v>
      </c>
      <c r="S91" s="212">
        <f t="shared" si="27"/>
        <v>0</v>
      </c>
      <c r="T91">
        <f t="shared" ref="T91:T96" si="49">S34-AD34</f>
        <v>0</v>
      </c>
      <c r="U91" s="212">
        <f t="shared" si="28"/>
        <v>0</v>
      </c>
      <c r="V91">
        <f t="shared" ref="V91:V96" si="50">T34-AE34</f>
        <v>0</v>
      </c>
      <c r="W91" s="212">
        <f t="shared" si="29"/>
        <v>0</v>
      </c>
      <c r="X91">
        <f t="shared" ref="X91:X96" si="51">U34-AF34</f>
        <v>0</v>
      </c>
      <c r="Y91" s="212">
        <f t="shared" si="30"/>
        <v>0</v>
      </c>
      <c r="Z91">
        <f t="shared" ref="Z91:Z96" si="52">V34-AG34</f>
        <v>0</v>
      </c>
      <c r="AA91" s="212">
        <f t="shared" si="31"/>
        <v>0</v>
      </c>
      <c r="AB91">
        <f t="shared" ref="AB91:AB96" si="53">W34-AH34</f>
        <v>0</v>
      </c>
      <c r="AC91" s="212">
        <f t="shared" si="32"/>
        <v>0</v>
      </c>
      <c r="AD91" s="16">
        <v>30</v>
      </c>
      <c r="AE91" s="3">
        <v>30</v>
      </c>
      <c r="AV91" s="3"/>
      <c r="BB91" s="4"/>
    </row>
    <row r="92" spans="3:54">
      <c r="C92" s="26" t="s">
        <v>4</v>
      </c>
      <c r="D92">
        <f t="shared" si="45"/>
        <v>6.6999999999999993</v>
      </c>
      <c r="E92" s="212">
        <f>D92/$AD92</f>
        <v>0.30454545454545451</v>
      </c>
      <c r="F92" s="212"/>
      <c r="G92" s="212"/>
      <c r="H92" t="e">
        <f>#REF!-P35</f>
        <v>#REF!</v>
      </c>
      <c r="I92" s="212" t="e">
        <f t="shared" si="46"/>
        <v>#REF!</v>
      </c>
      <c r="J92" s="26" t="s">
        <v>4</v>
      </c>
      <c r="K92">
        <f t="shared" si="47"/>
        <v>2.3000000000000007</v>
      </c>
      <c r="L92" s="212">
        <f>K92/$AD92</f>
        <v>0.10454545454545458</v>
      </c>
      <c r="M92" s="212"/>
      <c r="N92" s="212"/>
      <c r="O92" t="e">
        <f>#REF!-W35</f>
        <v>#REF!</v>
      </c>
      <c r="P92" s="212" t="e">
        <f t="shared" si="48"/>
        <v>#REF!</v>
      </c>
      <c r="Q92" s="26" t="s">
        <v>4</v>
      </c>
      <c r="R92">
        <f t="shared" si="26"/>
        <v>0</v>
      </c>
      <c r="S92" s="212">
        <f t="shared" si="27"/>
        <v>0</v>
      </c>
      <c r="T92">
        <f t="shared" si="49"/>
        <v>-23</v>
      </c>
      <c r="U92" s="215">
        <f t="shared" si="28"/>
        <v>-1.0454545454545454</v>
      </c>
      <c r="V92">
        <f t="shared" si="50"/>
        <v>2</v>
      </c>
      <c r="W92" s="212">
        <f t="shared" si="29"/>
        <v>9.0909090909090912E-2</v>
      </c>
      <c r="X92">
        <f t="shared" si="51"/>
        <v>1</v>
      </c>
      <c r="Y92" s="212">
        <f t="shared" si="30"/>
        <v>4.5454545454545456E-2</v>
      </c>
      <c r="Z92">
        <f t="shared" si="52"/>
        <v>2</v>
      </c>
      <c r="AA92" s="212">
        <f t="shared" si="31"/>
        <v>9.0909090909090912E-2</v>
      </c>
      <c r="AB92">
        <f t="shared" si="53"/>
        <v>0</v>
      </c>
      <c r="AC92" s="212">
        <f t="shared" si="32"/>
        <v>0</v>
      </c>
      <c r="AD92" s="16">
        <v>22</v>
      </c>
      <c r="AE92" s="3">
        <v>22</v>
      </c>
      <c r="AV92" s="3"/>
      <c r="BB92" s="4"/>
    </row>
    <row r="93" spans="3:54">
      <c r="C93" s="26" t="s">
        <v>13</v>
      </c>
      <c r="D93">
        <f t="shared" si="45"/>
        <v>-46</v>
      </c>
      <c r="E93" s="212">
        <f>D93/$AD93</f>
        <v>-0.43519394512771997</v>
      </c>
      <c r="F93" s="212"/>
      <c r="G93" s="212"/>
      <c r="H93" t="e">
        <f>#REF!-P36</f>
        <v>#REF!</v>
      </c>
      <c r="I93" s="212" t="e">
        <f t="shared" si="46"/>
        <v>#REF!</v>
      </c>
      <c r="J93" s="26" t="s">
        <v>13</v>
      </c>
      <c r="K93">
        <f t="shared" si="47"/>
        <v>69</v>
      </c>
      <c r="L93" s="212">
        <f>K93/$AD93</f>
        <v>0.65279091769157993</v>
      </c>
      <c r="M93" s="212"/>
      <c r="N93" s="212"/>
      <c r="O93" t="e">
        <f>#REF!-W36</f>
        <v>#REF!</v>
      </c>
      <c r="P93" s="212" t="e">
        <f t="shared" si="48"/>
        <v>#REF!</v>
      </c>
      <c r="Q93" s="26" t="s">
        <v>13</v>
      </c>
      <c r="R93">
        <f t="shared" si="26"/>
        <v>-5</v>
      </c>
      <c r="S93" s="212">
        <f t="shared" si="27"/>
        <v>-4.730368968779565E-2</v>
      </c>
      <c r="T93">
        <f t="shared" si="49"/>
        <v>-1</v>
      </c>
      <c r="U93" s="212">
        <f t="shared" si="28"/>
        <v>-9.4607379375591296E-3</v>
      </c>
      <c r="V93">
        <f t="shared" si="50"/>
        <v>0</v>
      </c>
      <c r="W93" s="212">
        <f t="shared" si="29"/>
        <v>0</v>
      </c>
      <c r="X93">
        <f t="shared" si="51"/>
        <v>5</v>
      </c>
      <c r="Y93" s="212">
        <f t="shared" si="30"/>
        <v>4.730368968779565E-2</v>
      </c>
      <c r="Z93">
        <f t="shared" si="52"/>
        <v>1</v>
      </c>
      <c r="AA93" s="212">
        <f t="shared" si="31"/>
        <v>9.4607379375591296E-3</v>
      </c>
      <c r="AB93">
        <f t="shared" si="53"/>
        <v>-4.8000000000000007</v>
      </c>
      <c r="AC93" s="212">
        <f t="shared" si="32"/>
        <v>-4.5411542100283829E-2</v>
      </c>
      <c r="AD93" s="16">
        <v>105.7</v>
      </c>
      <c r="AE93" s="3">
        <v>105.7</v>
      </c>
      <c r="AV93" s="3"/>
      <c r="BB93" s="4"/>
    </row>
    <row r="94" spans="3:54">
      <c r="C94" s="26" t="s">
        <v>34</v>
      </c>
      <c r="D94">
        <f t="shared" si="45"/>
        <v>-45</v>
      </c>
      <c r="E94" s="212">
        <f>D94/$AD94</f>
        <v>-3</v>
      </c>
      <c r="F94" s="212"/>
      <c r="G94" s="212"/>
      <c r="H94" t="e">
        <f>#REF!-P37</f>
        <v>#REF!</v>
      </c>
      <c r="I94" s="212" t="e">
        <f t="shared" si="46"/>
        <v>#REF!</v>
      </c>
      <c r="J94" s="26" t="s">
        <v>34</v>
      </c>
      <c r="K94">
        <f t="shared" si="47"/>
        <v>52</v>
      </c>
      <c r="L94" s="212">
        <f>K94/$AD94</f>
        <v>3.4666666666666668</v>
      </c>
      <c r="M94" s="212"/>
      <c r="N94" s="212"/>
      <c r="O94" t="e">
        <f>#REF!-W37</f>
        <v>#REF!</v>
      </c>
      <c r="P94" s="212" t="e">
        <f t="shared" si="48"/>
        <v>#REF!</v>
      </c>
      <c r="Q94" s="26" t="s">
        <v>34</v>
      </c>
      <c r="R94">
        <f t="shared" si="26"/>
        <v>-1</v>
      </c>
      <c r="S94" s="212">
        <f t="shared" si="27"/>
        <v>-6.6666666666666666E-2</v>
      </c>
      <c r="T94">
        <f t="shared" si="49"/>
        <v>1</v>
      </c>
      <c r="U94" s="212">
        <f t="shared" si="28"/>
        <v>6.6666666666666666E-2</v>
      </c>
      <c r="V94">
        <f t="shared" si="50"/>
        <v>0</v>
      </c>
      <c r="W94" s="212">
        <f t="shared" si="29"/>
        <v>0</v>
      </c>
      <c r="X94">
        <f t="shared" si="51"/>
        <v>0</v>
      </c>
      <c r="Y94" s="212">
        <f t="shared" si="30"/>
        <v>0</v>
      </c>
      <c r="Z94">
        <f t="shared" si="52"/>
        <v>0</v>
      </c>
      <c r="AA94" s="212">
        <f t="shared" si="31"/>
        <v>0</v>
      </c>
      <c r="AB94">
        <f t="shared" si="53"/>
        <v>0</v>
      </c>
      <c r="AC94" s="212">
        <f t="shared" si="32"/>
        <v>0</v>
      </c>
      <c r="AD94" s="16">
        <v>15</v>
      </c>
      <c r="AE94" s="3">
        <v>15</v>
      </c>
      <c r="AV94" s="3"/>
      <c r="BB94" s="4"/>
    </row>
    <row r="95" spans="3:54">
      <c r="C95" s="152" t="s">
        <v>207</v>
      </c>
      <c r="D95">
        <f t="shared" si="45"/>
        <v>-17.5</v>
      </c>
      <c r="E95" s="212"/>
      <c r="F95" s="212"/>
      <c r="G95" s="212"/>
      <c r="H95" t="e">
        <f>#REF!-P38</f>
        <v>#REF!</v>
      </c>
      <c r="I95" s="212"/>
      <c r="J95" s="152" t="s">
        <v>207</v>
      </c>
      <c r="K95">
        <f t="shared" si="47"/>
        <v>38.5</v>
      </c>
      <c r="L95" s="212"/>
      <c r="M95" s="212"/>
      <c r="N95" s="212"/>
      <c r="O95" t="e">
        <f>#REF!-W38</f>
        <v>#REF!</v>
      </c>
      <c r="P95" s="212"/>
      <c r="Q95" s="152" t="s">
        <v>207</v>
      </c>
      <c r="R95">
        <f t="shared" si="26"/>
        <v>0</v>
      </c>
      <c r="S95" s="212"/>
      <c r="T95">
        <f t="shared" si="49"/>
        <v>0</v>
      </c>
      <c r="U95" s="212"/>
      <c r="V95">
        <f t="shared" si="50"/>
        <v>0</v>
      </c>
      <c r="W95" s="212"/>
      <c r="X95">
        <f t="shared" si="51"/>
        <v>0</v>
      </c>
      <c r="Y95" s="212"/>
      <c r="Z95">
        <f t="shared" si="52"/>
        <v>0</v>
      </c>
      <c r="AA95" s="212"/>
      <c r="AB95">
        <f t="shared" si="53"/>
        <v>0</v>
      </c>
      <c r="AC95" s="212"/>
      <c r="AD95" s="16"/>
      <c r="AV95" s="3"/>
      <c r="BB95" s="4"/>
    </row>
    <row r="96" spans="3:54">
      <c r="C96" s="29" t="s">
        <v>18</v>
      </c>
      <c r="D96">
        <f t="shared" si="45"/>
        <v>15</v>
      </c>
      <c r="E96" s="212">
        <f>D96/$AD96</f>
        <v>0.75</v>
      </c>
      <c r="F96" s="212"/>
      <c r="G96" s="212"/>
      <c r="H96" t="e">
        <f>#REF!-P39</f>
        <v>#REF!</v>
      </c>
      <c r="I96" s="212" t="e">
        <f t="shared" ref="I96" si="54">H96/$AD96</f>
        <v>#REF!</v>
      </c>
      <c r="J96" s="29" t="s">
        <v>18</v>
      </c>
      <c r="K96">
        <f t="shared" si="47"/>
        <v>-8</v>
      </c>
      <c r="L96" s="212">
        <f>K96/$AD96</f>
        <v>-0.4</v>
      </c>
      <c r="M96" s="212"/>
      <c r="N96" s="212"/>
      <c r="O96" t="e">
        <f>#REF!-W39</f>
        <v>#REF!</v>
      </c>
      <c r="P96" s="212" t="e">
        <f t="shared" ref="P96" si="55">O96/$AD96</f>
        <v>#REF!</v>
      </c>
      <c r="Q96" s="29" t="s">
        <v>18</v>
      </c>
      <c r="R96">
        <f t="shared" si="26"/>
        <v>0</v>
      </c>
      <c r="S96" s="212">
        <f t="shared" si="27"/>
        <v>0</v>
      </c>
      <c r="T96">
        <f t="shared" si="49"/>
        <v>0</v>
      </c>
      <c r="U96" s="212">
        <f t="shared" si="28"/>
        <v>0</v>
      </c>
      <c r="V96">
        <f t="shared" si="50"/>
        <v>0</v>
      </c>
      <c r="W96" s="212">
        <f t="shared" si="29"/>
        <v>0</v>
      </c>
      <c r="X96">
        <f t="shared" si="51"/>
        <v>0</v>
      </c>
      <c r="Y96" s="212">
        <f t="shared" si="30"/>
        <v>0</v>
      </c>
      <c r="Z96">
        <f t="shared" si="52"/>
        <v>0</v>
      </c>
      <c r="AA96" s="212">
        <f t="shared" si="31"/>
        <v>0</v>
      </c>
      <c r="AB96">
        <f t="shared" si="53"/>
        <v>0</v>
      </c>
      <c r="AC96" s="212">
        <f t="shared" si="32"/>
        <v>0</v>
      </c>
      <c r="AD96" s="16">
        <v>20</v>
      </c>
      <c r="AE96" s="3">
        <v>20</v>
      </c>
      <c r="AV96" s="3"/>
      <c r="BB96" s="4"/>
    </row>
    <row r="97" spans="3:54">
      <c r="C97" s="29" t="s">
        <v>67</v>
      </c>
      <c r="D97" s="212"/>
      <c r="E97" s="212"/>
      <c r="F97" s="212"/>
      <c r="G97" s="212"/>
      <c r="H97" s="212"/>
      <c r="I97" s="212"/>
      <c r="J97" s="29" t="s">
        <v>67</v>
      </c>
      <c r="K97" s="212"/>
      <c r="L97" s="212"/>
      <c r="M97" s="212"/>
      <c r="N97" s="212"/>
      <c r="O97" s="212"/>
      <c r="P97" s="212"/>
      <c r="Q97" s="29" t="s">
        <v>67</v>
      </c>
      <c r="R97" s="212"/>
      <c r="S97" s="212"/>
      <c r="T97" s="212"/>
      <c r="U97" s="212"/>
      <c r="V97" s="212"/>
      <c r="W97" s="212"/>
      <c r="X97" s="212"/>
      <c r="Y97" s="212"/>
      <c r="Z97" s="212"/>
      <c r="AA97" s="212"/>
      <c r="AB97" s="212"/>
      <c r="AC97" s="212"/>
      <c r="AD97" s="16"/>
      <c r="AE97" s="3">
        <v>15</v>
      </c>
      <c r="AV97" s="3"/>
      <c r="BB97" s="4"/>
    </row>
    <row r="98" spans="3:54">
      <c r="C98" s="131" t="s">
        <v>5</v>
      </c>
      <c r="D98">
        <f t="shared" ref="D98:D104" si="56">D41-K41</f>
        <v>0</v>
      </c>
      <c r="E98" s="212">
        <f>D98/$AD98</f>
        <v>0</v>
      </c>
      <c r="F98" s="212"/>
      <c r="G98" s="212"/>
      <c r="H98" t="e">
        <f>#REF!-P41</f>
        <v>#REF!</v>
      </c>
      <c r="I98" s="212" t="e">
        <f t="shared" ref="I98:I101" si="57">H98/$AD98</f>
        <v>#REF!</v>
      </c>
      <c r="J98" s="131" t="s">
        <v>5</v>
      </c>
      <c r="K98">
        <f t="shared" ref="K98:K104" si="58">K41-R41</f>
        <v>-3</v>
      </c>
      <c r="L98" s="212">
        <f>K98/$AD98</f>
        <v>-9.0909090909090912E-2</v>
      </c>
      <c r="M98" s="212"/>
      <c r="N98" s="212"/>
      <c r="O98" t="e">
        <f>#REF!-W41</f>
        <v>#REF!</v>
      </c>
      <c r="P98" s="212" t="e">
        <f t="shared" ref="P98:P101" si="59">O98/$AD98</f>
        <v>#REF!</v>
      </c>
      <c r="Q98" s="131" t="s">
        <v>5</v>
      </c>
      <c r="R98">
        <f t="shared" si="26"/>
        <v>0</v>
      </c>
      <c r="S98" s="212">
        <f t="shared" si="27"/>
        <v>0</v>
      </c>
      <c r="T98">
        <f t="shared" ref="T98:T104" si="60">S41-AD41</f>
        <v>0</v>
      </c>
      <c r="U98" s="212">
        <f t="shared" si="28"/>
        <v>0</v>
      </c>
      <c r="V98">
        <f t="shared" ref="V98:V104" si="61">T41-AE41</f>
        <v>1</v>
      </c>
      <c r="W98" s="212">
        <f t="shared" si="29"/>
        <v>3.0303030303030304E-2</v>
      </c>
      <c r="X98">
        <f t="shared" ref="X98:X104" si="62">U41-AF41</f>
        <v>2</v>
      </c>
      <c r="Y98" s="212">
        <f t="shared" si="30"/>
        <v>6.0606060606060608E-2</v>
      </c>
      <c r="Z98">
        <f t="shared" ref="Z98:Z104" si="63">V41-AG41</f>
        <v>3</v>
      </c>
      <c r="AA98" s="212">
        <f t="shared" si="31"/>
        <v>9.0909090909090912E-2</v>
      </c>
      <c r="AB98">
        <f t="shared" ref="AB98:AB104" si="64">W41-AH41</f>
        <v>0</v>
      </c>
      <c r="AC98" s="212">
        <f t="shared" si="32"/>
        <v>0</v>
      </c>
      <c r="AD98" s="213">
        <v>33</v>
      </c>
      <c r="AE98" s="294">
        <v>60</v>
      </c>
      <c r="AV98" s="3"/>
      <c r="BB98" s="4"/>
    </row>
    <row r="99" spans="3:54">
      <c r="C99" s="29" t="s">
        <v>28</v>
      </c>
      <c r="D99">
        <f t="shared" si="56"/>
        <v>0</v>
      </c>
      <c r="E99" s="212">
        <f>D99/$AD99</f>
        <v>0</v>
      </c>
      <c r="F99" s="212"/>
      <c r="G99" s="212"/>
      <c r="H99" t="e">
        <f>#REF!-P42</f>
        <v>#REF!</v>
      </c>
      <c r="I99" s="212" t="e">
        <f t="shared" si="57"/>
        <v>#REF!</v>
      </c>
      <c r="J99" s="29" t="s">
        <v>28</v>
      </c>
      <c r="K99">
        <f t="shared" si="58"/>
        <v>-12</v>
      </c>
      <c r="L99" s="212">
        <f>K99/$AD99</f>
        <v>-9.6000000000000002E-2</v>
      </c>
      <c r="M99" s="212"/>
      <c r="N99" s="212"/>
      <c r="O99" t="e">
        <f>#REF!-W42</f>
        <v>#REF!</v>
      </c>
      <c r="P99" s="212" t="e">
        <f t="shared" si="59"/>
        <v>#REF!</v>
      </c>
      <c r="Q99" s="29" t="s">
        <v>28</v>
      </c>
      <c r="R99">
        <f t="shared" si="26"/>
        <v>0</v>
      </c>
      <c r="S99" s="212">
        <f t="shared" si="27"/>
        <v>0</v>
      </c>
      <c r="T99">
        <f t="shared" si="60"/>
        <v>1</v>
      </c>
      <c r="U99" s="212">
        <f t="shared" si="28"/>
        <v>8.0000000000000002E-3</v>
      </c>
      <c r="V99">
        <f t="shared" si="61"/>
        <v>1</v>
      </c>
      <c r="W99" s="212">
        <f t="shared" si="29"/>
        <v>8.0000000000000002E-3</v>
      </c>
      <c r="X99">
        <f t="shared" si="62"/>
        <v>0</v>
      </c>
      <c r="Y99" s="212">
        <f t="shared" si="30"/>
        <v>0</v>
      </c>
      <c r="Z99">
        <f t="shared" si="63"/>
        <v>1</v>
      </c>
      <c r="AA99" s="212">
        <f t="shared" si="31"/>
        <v>8.0000000000000002E-3</v>
      </c>
      <c r="AB99">
        <f t="shared" si="64"/>
        <v>1</v>
      </c>
      <c r="AC99" s="212">
        <f t="shared" si="32"/>
        <v>8.0000000000000002E-3</v>
      </c>
      <c r="AD99" s="213">
        <v>125</v>
      </c>
      <c r="AE99" s="294">
        <v>151</v>
      </c>
      <c r="AV99" s="3"/>
      <c r="BB99" s="4"/>
    </row>
    <row r="100" spans="3:54">
      <c r="C100" s="29" t="s">
        <v>9</v>
      </c>
      <c r="D100">
        <f t="shared" si="56"/>
        <v>0</v>
      </c>
      <c r="E100" s="212">
        <f>D100/$AD100</f>
        <v>0</v>
      </c>
      <c r="F100" s="212"/>
      <c r="G100" s="212"/>
      <c r="H100" t="e">
        <f>#REF!-P43</f>
        <v>#REF!</v>
      </c>
      <c r="I100" s="212" t="e">
        <f t="shared" si="57"/>
        <v>#REF!</v>
      </c>
      <c r="J100" s="29" t="s">
        <v>9</v>
      </c>
      <c r="K100">
        <f t="shared" si="58"/>
        <v>-4.2</v>
      </c>
      <c r="L100" s="212">
        <f>K100/$AD100</f>
        <v>-4.4002095337873234E-2</v>
      </c>
      <c r="M100" s="212"/>
      <c r="N100" s="212"/>
      <c r="O100" t="e">
        <f>#REF!-W43</f>
        <v>#REF!</v>
      </c>
      <c r="P100" s="212" t="e">
        <f t="shared" si="59"/>
        <v>#REF!</v>
      </c>
      <c r="Q100" s="29" t="s">
        <v>9</v>
      </c>
      <c r="R100">
        <f t="shared" si="26"/>
        <v>-0.79999999999999982</v>
      </c>
      <c r="S100" s="212">
        <f t="shared" si="27"/>
        <v>-8.3813514929282334E-3</v>
      </c>
      <c r="T100">
        <f t="shared" si="60"/>
        <v>-0.60000000000000009</v>
      </c>
      <c r="U100" s="212">
        <f t="shared" si="28"/>
        <v>-6.2860136196961763E-3</v>
      </c>
      <c r="V100">
        <f t="shared" si="61"/>
        <v>3.9000000000000004</v>
      </c>
      <c r="W100" s="212">
        <f t="shared" si="29"/>
        <v>4.0859088528025146E-2</v>
      </c>
      <c r="X100">
        <f t="shared" si="62"/>
        <v>-4</v>
      </c>
      <c r="Y100" s="212">
        <f t="shared" si="30"/>
        <v>-4.1906757464641176E-2</v>
      </c>
      <c r="Z100">
        <f t="shared" si="63"/>
        <v>2</v>
      </c>
      <c r="AA100" s="212">
        <f t="shared" si="31"/>
        <v>2.0953378732320588E-2</v>
      </c>
      <c r="AB100">
        <f t="shared" si="64"/>
        <v>-2.0500000000000007</v>
      </c>
      <c r="AC100" s="212">
        <f t="shared" si="32"/>
        <v>-2.1477213200628609E-2</v>
      </c>
      <c r="AD100" s="16">
        <v>95.45</v>
      </c>
      <c r="AE100" s="3">
        <v>95.4</v>
      </c>
      <c r="AV100" s="3"/>
      <c r="BB100" s="4"/>
    </row>
    <row r="101" spans="3:54">
      <c r="C101" s="29" t="s">
        <v>14</v>
      </c>
      <c r="D101">
        <f t="shared" si="56"/>
        <v>0</v>
      </c>
      <c r="E101" s="212">
        <f>D101/$AD101</f>
        <v>0</v>
      </c>
      <c r="F101" s="212"/>
      <c r="G101" s="212"/>
      <c r="H101" t="e">
        <f>#REF!-P44</f>
        <v>#REF!</v>
      </c>
      <c r="I101" s="212" t="e">
        <f t="shared" si="57"/>
        <v>#REF!</v>
      </c>
      <c r="J101" s="29" t="s">
        <v>14</v>
      </c>
      <c r="K101">
        <f t="shared" si="58"/>
        <v>-2</v>
      </c>
      <c r="L101" s="212">
        <f>K101/$AD101</f>
        <v>-0.14285714285714285</v>
      </c>
      <c r="M101" s="212"/>
      <c r="N101" s="212"/>
      <c r="O101" t="e">
        <f>#REF!-W44</f>
        <v>#REF!</v>
      </c>
      <c r="P101" s="212" t="e">
        <f t="shared" si="59"/>
        <v>#REF!</v>
      </c>
      <c r="Q101" s="29" t="s">
        <v>14</v>
      </c>
      <c r="R101">
        <f t="shared" si="26"/>
        <v>-1</v>
      </c>
      <c r="S101" s="212">
        <f t="shared" si="27"/>
        <v>-7.1428571428571425E-2</v>
      </c>
      <c r="T101">
        <f t="shared" si="60"/>
        <v>0</v>
      </c>
      <c r="U101" s="212">
        <f t="shared" si="28"/>
        <v>0</v>
      </c>
      <c r="V101">
        <f t="shared" si="61"/>
        <v>0</v>
      </c>
      <c r="W101" s="212">
        <f t="shared" si="29"/>
        <v>0</v>
      </c>
      <c r="X101">
        <f t="shared" si="62"/>
        <v>0</v>
      </c>
      <c r="Y101" s="212">
        <f t="shared" si="30"/>
        <v>0</v>
      </c>
      <c r="Z101">
        <f t="shared" si="63"/>
        <v>-1</v>
      </c>
      <c r="AA101" s="212">
        <f t="shared" si="31"/>
        <v>-7.1428571428571425E-2</v>
      </c>
      <c r="AB101">
        <f t="shared" si="64"/>
        <v>2</v>
      </c>
      <c r="AC101" s="212">
        <f t="shared" si="32"/>
        <v>0.14285714285714285</v>
      </c>
      <c r="AD101" s="16">
        <v>14</v>
      </c>
      <c r="AE101" s="3">
        <v>14</v>
      </c>
      <c r="AV101" s="3"/>
      <c r="BB101" s="4"/>
    </row>
    <row r="102" spans="3:54">
      <c r="C102" s="29" t="s">
        <v>27</v>
      </c>
      <c r="D102">
        <f t="shared" si="56"/>
        <v>0</v>
      </c>
      <c r="E102" s="212"/>
      <c r="F102" s="212"/>
      <c r="G102" s="212"/>
      <c r="H102" t="e">
        <f>#REF!-P45</f>
        <v>#REF!</v>
      </c>
      <c r="I102" s="212"/>
      <c r="J102" s="29" t="s">
        <v>27</v>
      </c>
      <c r="K102">
        <f t="shared" si="58"/>
        <v>0</v>
      </c>
      <c r="L102" s="212"/>
      <c r="M102" s="212"/>
      <c r="N102" s="212"/>
      <c r="O102" t="e">
        <f>#REF!-W45</f>
        <v>#REF!</v>
      </c>
      <c r="P102" s="212"/>
      <c r="Q102" s="29" t="s">
        <v>27</v>
      </c>
      <c r="R102">
        <f t="shared" si="26"/>
        <v>-8</v>
      </c>
      <c r="S102" s="212"/>
      <c r="T102">
        <f t="shared" si="60"/>
        <v>-2</v>
      </c>
      <c r="U102" s="212"/>
      <c r="V102">
        <f t="shared" si="61"/>
        <v>-4</v>
      </c>
      <c r="W102" s="212"/>
      <c r="X102">
        <f t="shared" si="62"/>
        <v>-16</v>
      </c>
      <c r="Y102" s="212"/>
      <c r="Z102">
        <f t="shared" si="63"/>
        <v>-30</v>
      </c>
      <c r="AA102" s="212"/>
      <c r="AB102">
        <f t="shared" si="64"/>
        <v>0</v>
      </c>
      <c r="AC102" s="212"/>
      <c r="AD102" s="16">
        <v>0</v>
      </c>
      <c r="AE102" s="3">
        <v>0</v>
      </c>
      <c r="AV102" s="3"/>
      <c r="BB102" s="4"/>
    </row>
    <row r="103" spans="3:54">
      <c r="C103" s="152" t="s">
        <v>81</v>
      </c>
      <c r="D103">
        <f t="shared" si="56"/>
        <v>0</v>
      </c>
      <c r="E103" s="212"/>
      <c r="F103" s="212"/>
      <c r="G103" s="212"/>
      <c r="H103" t="e">
        <f>#REF!-P46</f>
        <v>#REF!</v>
      </c>
      <c r="I103" s="212"/>
      <c r="J103" s="152" t="s">
        <v>81</v>
      </c>
      <c r="K103">
        <f t="shared" si="58"/>
        <v>0</v>
      </c>
      <c r="L103" s="212"/>
      <c r="M103" s="212"/>
      <c r="N103" s="212"/>
      <c r="O103" t="e">
        <f>#REF!-W46</f>
        <v>#REF!</v>
      </c>
      <c r="P103" s="212"/>
      <c r="Q103" s="152" t="s">
        <v>81</v>
      </c>
      <c r="R103">
        <f t="shared" si="26"/>
        <v>0</v>
      </c>
      <c r="S103" s="212"/>
      <c r="T103">
        <f t="shared" si="60"/>
        <v>0</v>
      </c>
      <c r="U103" s="212"/>
      <c r="V103">
        <f t="shared" si="61"/>
        <v>0</v>
      </c>
      <c r="W103" s="212"/>
      <c r="X103">
        <f t="shared" si="62"/>
        <v>0</v>
      </c>
      <c r="Y103" s="212"/>
      <c r="Z103">
        <f t="shared" si="63"/>
        <v>0</v>
      </c>
      <c r="AA103" s="212"/>
      <c r="AB103">
        <f t="shared" si="64"/>
        <v>0</v>
      </c>
      <c r="AC103" s="212"/>
      <c r="AD103" s="16"/>
      <c r="AV103" s="3"/>
      <c r="BB103" s="4"/>
    </row>
    <row r="104" spans="3:54">
      <c r="C104" s="152" t="s">
        <v>10</v>
      </c>
      <c r="D104">
        <f t="shared" si="56"/>
        <v>0</v>
      </c>
      <c r="E104" s="212">
        <f>D104/$AD104</f>
        <v>0</v>
      </c>
      <c r="F104" s="212"/>
      <c r="G104" s="212"/>
      <c r="H104" t="e">
        <f>#REF!-P47</f>
        <v>#REF!</v>
      </c>
      <c r="I104" s="212" t="e">
        <f t="shared" ref="I104:I105" si="65">H104/$AD104</f>
        <v>#REF!</v>
      </c>
      <c r="J104" s="152" t="s">
        <v>10</v>
      </c>
      <c r="K104">
        <f t="shared" si="58"/>
        <v>-5</v>
      </c>
      <c r="L104" s="212">
        <f>K104/$AD104</f>
        <v>-0.3125</v>
      </c>
      <c r="M104" s="212"/>
      <c r="N104" s="212"/>
      <c r="O104" t="e">
        <f>#REF!-W47</f>
        <v>#REF!</v>
      </c>
      <c r="P104" s="212" t="e">
        <f t="shared" ref="P104:P105" si="66">O104/$AD104</f>
        <v>#REF!</v>
      </c>
      <c r="Q104" s="152" t="s">
        <v>10</v>
      </c>
      <c r="R104">
        <f t="shared" si="26"/>
        <v>1</v>
      </c>
      <c r="S104" s="212">
        <f t="shared" si="27"/>
        <v>6.25E-2</v>
      </c>
      <c r="T104">
        <f t="shared" si="60"/>
        <v>1</v>
      </c>
      <c r="U104" s="212">
        <f t="shared" si="28"/>
        <v>6.25E-2</v>
      </c>
      <c r="V104">
        <f t="shared" si="61"/>
        <v>0.5</v>
      </c>
      <c r="W104" s="212">
        <f t="shared" si="29"/>
        <v>3.125E-2</v>
      </c>
      <c r="X104">
        <f t="shared" si="62"/>
        <v>-0.5</v>
      </c>
      <c r="Y104" s="212">
        <f t="shared" si="30"/>
        <v>-3.125E-2</v>
      </c>
      <c r="Z104">
        <f t="shared" si="63"/>
        <v>1</v>
      </c>
      <c r="AA104" s="212">
        <f t="shared" si="31"/>
        <v>6.25E-2</v>
      </c>
      <c r="AB104">
        <f t="shared" si="64"/>
        <v>2.5</v>
      </c>
      <c r="AC104" s="212">
        <f t="shared" si="32"/>
        <v>0.15625</v>
      </c>
      <c r="AD104" s="16">
        <v>16</v>
      </c>
      <c r="AE104" s="3">
        <v>16</v>
      </c>
      <c r="AV104" s="3"/>
      <c r="BB104" s="4"/>
    </row>
    <row r="105" spans="3:54">
      <c r="D105" s="292">
        <f t="shared" ref="D105" si="67">SUM(D62:D104)</f>
        <v>-118.5</v>
      </c>
      <c r="E105" s="212" t="e">
        <f>D105/$AD105</f>
        <v>#DIV/0!</v>
      </c>
      <c r="F105" s="212"/>
      <c r="G105" s="212"/>
      <c r="H105" s="292" t="e">
        <f t="shared" ref="H105" si="68">SUM(H62:H104)</f>
        <v>#REF!</v>
      </c>
      <c r="I105" s="212" t="e">
        <f t="shared" si="65"/>
        <v>#REF!</v>
      </c>
      <c r="K105" s="292">
        <f t="shared" ref="K105" si="69">SUM(K62:K104)</f>
        <v>677.39999999999986</v>
      </c>
      <c r="L105" s="212" t="e">
        <f>K105/$AD105</f>
        <v>#DIV/0!</v>
      </c>
      <c r="M105" s="212"/>
      <c r="N105" s="212"/>
      <c r="O105" s="292" t="e">
        <f t="shared" ref="O105" si="70">SUM(O62:O104)</f>
        <v>#REF!</v>
      </c>
      <c r="P105" s="212" t="e">
        <f t="shared" si="66"/>
        <v>#REF!</v>
      </c>
      <c r="R105" s="292">
        <f t="shared" ref="R105:AB105" si="71">SUM(R62:R104)</f>
        <v>-13.7</v>
      </c>
      <c r="S105" s="212" t="e">
        <f t="shared" si="27"/>
        <v>#DIV/0!</v>
      </c>
      <c r="T105" s="292">
        <f t="shared" si="71"/>
        <v>-17.899999999999999</v>
      </c>
      <c r="U105" s="212" t="e">
        <f t="shared" si="28"/>
        <v>#DIV/0!</v>
      </c>
      <c r="V105" s="292">
        <f t="shared" si="71"/>
        <v>16.600000000000001</v>
      </c>
      <c r="W105" s="212" t="e">
        <f t="shared" si="29"/>
        <v>#DIV/0!</v>
      </c>
      <c r="X105" s="292">
        <f t="shared" si="71"/>
        <v>24.650000000000006</v>
      </c>
      <c r="Y105" s="212" t="e">
        <f t="shared" si="30"/>
        <v>#DIV/0!</v>
      </c>
      <c r="Z105" s="292">
        <f t="shared" si="71"/>
        <v>4.240000000000002</v>
      </c>
      <c r="AA105" s="212" t="e">
        <f t="shared" si="31"/>
        <v>#DIV/0!</v>
      </c>
      <c r="AB105" s="292">
        <f t="shared" si="71"/>
        <v>-2.5500000000000016</v>
      </c>
      <c r="AC105" s="212" t="e">
        <f t="shared" si="32"/>
        <v>#DIV/0!</v>
      </c>
      <c r="AD105" s="73"/>
      <c r="AV105" s="3"/>
      <c r="BB105" s="4"/>
    </row>
  </sheetData>
  <autoFilter ref="A4:BB4" xr:uid="{C340D8B2-E75E-4304-B2DE-9E60EC6C0556}">
    <sortState xmlns:xlrd2="http://schemas.microsoft.com/office/spreadsheetml/2017/richdata2" ref="C4:H48">
      <sortCondition descending="1" ref="G4"/>
    </sortState>
  </autoFilter>
  <pageMargins left="0.7" right="0.7" top="0.75" bottom="0.75" header="0.3" footer="0.3"/>
  <pageSetup paperSize="9" orientation="portrait" verticalDpi="0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24FD35-E8AE-4D3D-8C0B-236119DA4793}">
  <sheetPr filterMode="1"/>
  <dimension ref="B1:AE253"/>
  <sheetViews>
    <sheetView showZeros="0" topLeftCell="A58" zoomScale="115" zoomScaleNormal="115" workbookViewId="0">
      <selection activeCell="H3" sqref="H3:L87"/>
    </sheetView>
  </sheetViews>
  <sheetFormatPr defaultColWidth="9.109375" defaultRowHeight="14.4"/>
  <cols>
    <col min="1" max="1" width="9.109375" style="9"/>
    <col min="2" max="3" width="17.33203125" style="30" customWidth="1"/>
    <col min="4" max="4" width="14.44140625" style="30" customWidth="1"/>
    <col min="5" max="6" width="14.44140625" style="9" customWidth="1"/>
    <col min="7" max="7" width="3" style="116" customWidth="1"/>
    <col min="8" max="8" width="14.44140625" style="9" customWidth="1"/>
    <col min="9" max="9" width="17.33203125" style="9" customWidth="1"/>
    <col min="10" max="10" width="17.33203125" style="30" customWidth="1"/>
    <col min="11" max="11" width="14.44140625" style="9" customWidth="1"/>
    <col min="12" max="12" width="14.44140625" style="36" customWidth="1"/>
    <col min="13" max="13" width="3" style="116" customWidth="1"/>
    <col min="14" max="14" width="14.44140625" style="9" customWidth="1"/>
    <col min="15" max="15" width="17.33203125" style="9" customWidth="1"/>
    <col min="16" max="16" width="3" style="116" customWidth="1"/>
    <col min="17" max="17" width="20.5546875" style="30" customWidth="1"/>
    <col min="18" max="18" width="17.5546875" style="30" bestFit="1" customWidth="1"/>
    <col min="19" max="19" width="12.88671875" style="9" customWidth="1"/>
    <col min="20" max="20" width="18.6640625" style="36" bestFit="1" customWidth="1"/>
    <col min="21" max="21" width="25.33203125" style="36" bestFit="1" customWidth="1"/>
    <col min="22" max="22" width="11.33203125" style="56" bestFit="1" customWidth="1"/>
    <col min="23" max="23" width="16.33203125" style="9" customWidth="1"/>
    <col min="24" max="26" width="9.109375" style="9"/>
    <col min="27" max="27" width="3.33203125" style="9" customWidth="1"/>
    <col min="28" max="28" width="16.33203125" style="9" customWidth="1"/>
    <col min="29" max="30" width="13.6640625" style="9" customWidth="1"/>
    <col min="31" max="31" width="14.88671875" style="9" bestFit="1" customWidth="1"/>
    <col min="32" max="16384" width="9.109375" style="9"/>
  </cols>
  <sheetData>
    <row r="1" spans="2:31">
      <c r="S1" s="72"/>
      <c r="T1" s="72"/>
      <c r="U1" s="189"/>
      <c r="W1" s="34"/>
      <c r="X1" s="34"/>
      <c r="Y1" s="34"/>
      <c r="Z1" s="34"/>
      <c r="AA1" s="34"/>
      <c r="AB1" s="34"/>
      <c r="AC1" s="34"/>
      <c r="AD1" s="34"/>
      <c r="AE1" s="34"/>
    </row>
    <row r="3" spans="2:31">
      <c r="B3" s="122" t="s">
        <v>0</v>
      </c>
      <c r="C3" s="122" t="s">
        <v>279</v>
      </c>
      <c r="D3" s="122" t="s">
        <v>280</v>
      </c>
      <c r="E3" s="122" t="s">
        <v>281</v>
      </c>
      <c r="G3" s="36"/>
      <c r="H3" s="122"/>
      <c r="I3" s="122"/>
      <c r="J3" s="122" t="s">
        <v>69</v>
      </c>
      <c r="K3" s="122" t="s">
        <v>70</v>
      </c>
      <c r="L3" s="122" t="s">
        <v>93</v>
      </c>
      <c r="M3" s="36"/>
      <c r="N3" s="116"/>
      <c r="P3" s="9"/>
      <c r="Q3" s="116"/>
      <c r="S3" s="30"/>
      <c r="T3" s="9"/>
      <c r="V3" s="36"/>
      <c r="W3" s="56"/>
    </row>
    <row r="4" spans="2:31">
      <c r="B4" s="26" t="s">
        <v>23</v>
      </c>
      <c r="C4" s="30">
        <v>2019</v>
      </c>
      <c r="D4" s="30" t="s">
        <v>69</v>
      </c>
      <c r="E4" s="165">
        <v>13</v>
      </c>
      <c r="G4" s="36"/>
      <c r="H4" s="26" t="s">
        <v>23</v>
      </c>
      <c r="I4" s="30">
        <v>2019</v>
      </c>
      <c r="J4" s="165">
        <v>13</v>
      </c>
      <c r="K4" s="168">
        <v>0</v>
      </c>
      <c r="L4" s="35">
        <f t="shared" ref="L4:L67" si="0">J4+K4</f>
        <v>13</v>
      </c>
      <c r="M4" s="36"/>
      <c r="N4" s="116"/>
      <c r="P4" s="9"/>
      <c r="Q4" s="116"/>
      <c r="S4" s="30"/>
      <c r="T4" s="9"/>
      <c r="V4" s="36"/>
      <c r="W4" s="56"/>
    </row>
    <row r="5" spans="2:31">
      <c r="B5" s="26" t="s">
        <v>30</v>
      </c>
      <c r="C5" s="30">
        <v>2019</v>
      </c>
      <c r="D5" s="30" t="s">
        <v>69</v>
      </c>
      <c r="E5" s="165">
        <v>11</v>
      </c>
      <c r="G5" s="36"/>
      <c r="H5" s="26" t="s">
        <v>30</v>
      </c>
      <c r="I5" s="30">
        <v>2019</v>
      </c>
      <c r="J5" s="165">
        <v>11</v>
      </c>
      <c r="K5" s="168">
        <v>8</v>
      </c>
      <c r="L5" s="35">
        <f t="shared" si="0"/>
        <v>19</v>
      </c>
      <c r="M5" s="36"/>
      <c r="N5" s="116"/>
      <c r="P5" s="9"/>
      <c r="Q5" s="116"/>
      <c r="S5" s="30"/>
      <c r="T5" s="9"/>
      <c r="V5" s="36"/>
      <c r="W5" s="56"/>
    </row>
    <row r="6" spans="2:31">
      <c r="B6" s="26" t="s">
        <v>167</v>
      </c>
      <c r="C6" s="30">
        <v>2019</v>
      </c>
      <c r="D6" s="30" t="s">
        <v>69</v>
      </c>
      <c r="E6" s="165">
        <v>29</v>
      </c>
      <c r="G6" s="36"/>
      <c r="H6" s="26" t="s">
        <v>167</v>
      </c>
      <c r="I6" s="30">
        <v>2019</v>
      </c>
      <c r="J6" s="165">
        <v>29</v>
      </c>
      <c r="K6" s="168"/>
      <c r="L6" s="35">
        <f t="shared" si="0"/>
        <v>29</v>
      </c>
      <c r="M6" s="36"/>
      <c r="N6" s="116"/>
      <c r="P6" s="9"/>
      <c r="Q6" s="116"/>
      <c r="S6" s="30"/>
      <c r="T6" s="9"/>
      <c r="V6" s="36"/>
      <c r="W6" s="56"/>
    </row>
    <row r="7" spans="2:31">
      <c r="B7" s="26" t="s">
        <v>68</v>
      </c>
      <c r="C7" s="30">
        <v>2019</v>
      </c>
      <c r="D7" s="30" t="s">
        <v>69</v>
      </c>
      <c r="E7" s="165">
        <v>58</v>
      </c>
      <c r="G7" s="36"/>
      <c r="H7" s="26" t="s">
        <v>68</v>
      </c>
      <c r="I7" s="30">
        <v>2019</v>
      </c>
      <c r="J7" s="165">
        <v>58</v>
      </c>
      <c r="K7" s="168">
        <v>5</v>
      </c>
      <c r="L7" s="35">
        <f t="shared" si="0"/>
        <v>63</v>
      </c>
      <c r="M7" s="36"/>
      <c r="N7" s="116"/>
      <c r="P7" s="9"/>
      <c r="Q7" s="116"/>
      <c r="S7" s="30"/>
      <c r="T7" s="9"/>
      <c r="V7" s="36"/>
      <c r="W7" s="56"/>
    </row>
    <row r="8" spans="2:31">
      <c r="B8" s="26" t="s">
        <v>3</v>
      </c>
      <c r="C8" s="30">
        <v>2019</v>
      </c>
      <c r="D8" s="30" t="s">
        <v>69</v>
      </c>
      <c r="E8" s="165">
        <v>20</v>
      </c>
      <c r="G8" s="36"/>
      <c r="H8" s="26" t="s">
        <v>3</v>
      </c>
      <c r="I8" s="30">
        <v>2019</v>
      </c>
      <c r="J8" s="165">
        <v>20</v>
      </c>
      <c r="K8" s="168">
        <v>2</v>
      </c>
      <c r="L8" s="35">
        <f t="shared" si="0"/>
        <v>22</v>
      </c>
      <c r="M8" s="36"/>
      <c r="N8" s="116"/>
      <c r="P8" s="9"/>
      <c r="Q8" s="116"/>
      <c r="S8" s="30"/>
      <c r="T8" s="9"/>
      <c r="V8" s="36"/>
      <c r="W8" s="56"/>
    </row>
    <row r="9" spans="2:31">
      <c r="B9" s="26" t="s">
        <v>96</v>
      </c>
      <c r="C9" s="30">
        <v>2019</v>
      </c>
      <c r="D9" s="30" t="s">
        <v>69</v>
      </c>
      <c r="E9" s="165">
        <v>24</v>
      </c>
      <c r="G9" s="36"/>
      <c r="H9" s="26" t="s">
        <v>96</v>
      </c>
      <c r="I9" s="30">
        <v>2019</v>
      </c>
      <c r="J9" s="165">
        <v>24</v>
      </c>
      <c r="K9" s="168">
        <v>0</v>
      </c>
      <c r="L9" s="35">
        <f t="shared" si="0"/>
        <v>24</v>
      </c>
      <c r="M9" s="36"/>
      <c r="N9" s="116"/>
      <c r="P9" s="9"/>
      <c r="Q9" s="116"/>
      <c r="S9" s="30"/>
      <c r="T9" s="9"/>
      <c r="V9" s="36"/>
      <c r="W9" s="56"/>
    </row>
    <row r="10" spans="2:31">
      <c r="B10" s="26" t="s">
        <v>24</v>
      </c>
      <c r="C10" s="30">
        <v>2019</v>
      </c>
      <c r="D10" s="30" t="s">
        <v>69</v>
      </c>
      <c r="E10" s="165">
        <v>21</v>
      </c>
      <c r="G10" s="36"/>
      <c r="H10" s="26" t="s">
        <v>24</v>
      </c>
      <c r="I10" s="30">
        <v>2019</v>
      </c>
      <c r="J10" s="165">
        <v>21</v>
      </c>
      <c r="K10" s="168">
        <v>0</v>
      </c>
      <c r="L10" s="35">
        <f t="shared" si="0"/>
        <v>21</v>
      </c>
      <c r="M10" s="36"/>
      <c r="N10" s="116"/>
      <c r="P10" s="9"/>
      <c r="Q10" s="116"/>
      <c r="S10" s="30"/>
      <c r="T10" s="9"/>
      <c r="V10" s="36"/>
      <c r="W10" s="56"/>
    </row>
    <row r="11" spans="2:31">
      <c r="B11" s="26" t="s">
        <v>94</v>
      </c>
      <c r="C11" s="30">
        <v>2019</v>
      </c>
      <c r="D11" s="30" t="s">
        <v>69</v>
      </c>
      <c r="E11" s="165">
        <v>80.2</v>
      </c>
      <c r="G11" s="36"/>
      <c r="H11" s="26" t="s">
        <v>94</v>
      </c>
      <c r="I11" s="30">
        <v>2019</v>
      </c>
      <c r="J11" s="165">
        <v>80.2</v>
      </c>
      <c r="K11" s="168">
        <v>5.6</v>
      </c>
      <c r="L11" s="35">
        <f t="shared" si="0"/>
        <v>85.8</v>
      </c>
      <c r="M11" s="36"/>
      <c r="N11" s="116"/>
      <c r="P11" s="9"/>
      <c r="Q11" s="116"/>
      <c r="S11" s="30"/>
      <c r="T11" s="9"/>
      <c r="V11" s="36"/>
      <c r="W11" s="56"/>
    </row>
    <row r="12" spans="2:31">
      <c r="B12" s="26" t="s">
        <v>82</v>
      </c>
      <c r="C12" s="30">
        <v>2019</v>
      </c>
      <c r="D12" s="30" t="s">
        <v>69</v>
      </c>
      <c r="E12" s="165"/>
      <c r="G12" s="36"/>
      <c r="H12" s="26" t="s">
        <v>82</v>
      </c>
      <c r="I12" s="30">
        <v>2019</v>
      </c>
      <c r="J12" s="165"/>
      <c r="K12" s="168"/>
      <c r="L12" s="35">
        <f t="shared" si="0"/>
        <v>0</v>
      </c>
      <c r="M12" s="36"/>
      <c r="N12" s="116"/>
      <c r="P12" s="9"/>
      <c r="Q12" s="116"/>
      <c r="S12" s="30"/>
      <c r="T12" s="9"/>
      <c r="V12" s="36"/>
      <c r="W12" s="56"/>
    </row>
    <row r="13" spans="2:31">
      <c r="B13" s="26" t="s">
        <v>80</v>
      </c>
      <c r="C13" s="30">
        <v>2019</v>
      </c>
      <c r="D13" s="30" t="s">
        <v>69</v>
      </c>
      <c r="E13" s="165">
        <v>159</v>
      </c>
      <c r="G13" s="36"/>
      <c r="H13" s="26" t="s">
        <v>80</v>
      </c>
      <c r="I13" s="30">
        <v>2019</v>
      </c>
      <c r="J13" s="165">
        <v>159</v>
      </c>
      <c r="K13" s="168"/>
      <c r="L13" s="35">
        <f t="shared" si="0"/>
        <v>159</v>
      </c>
      <c r="M13" s="36"/>
      <c r="N13" s="116"/>
      <c r="P13" s="9"/>
      <c r="Q13" s="116"/>
      <c r="S13" s="30"/>
      <c r="T13" s="9"/>
      <c r="V13" s="36"/>
      <c r="W13" s="56"/>
    </row>
    <row r="14" spans="2:31">
      <c r="B14" s="26" t="s">
        <v>25</v>
      </c>
      <c r="C14" s="30">
        <v>2019</v>
      </c>
      <c r="D14" s="30" t="s">
        <v>69</v>
      </c>
      <c r="E14" s="165">
        <v>180.7</v>
      </c>
      <c r="G14" s="36"/>
      <c r="H14" s="26" t="s">
        <v>25</v>
      </c>
      <c r="I14" s="30">
        <v>2019</v>
      </c>
      <c r="J14" s="165">
        <v>180.7</v>
      </c>
      <c r="K14" s="168">
        <v>0</v>
      </c>
      <c r="L14" s="35">
        <f t="shared" si="0"/>
        <v>180.7</v>
      </c>
      <c r="M14" s="36"/>
      <c r="N14" s="116"/>
      <c r="P14" s="9"/>
      <c r="Q14" s="116"/>
      <c r="S14" s="30"/>
      <c r="T14" s="9"/>
      <c r="V14" s="36"/>
      <c r="W14" s="56"/>
    </row>
    <row r="15" spans="2:31">
      <c r="B15" s="26" t="s">
        <v>7</v>
      </c>
      <c r="C15" s="30">
        <v>2019</v>
      </c>
      <c r="D15" s="30" t="s">
        <v>69</v>
      </c>
      <c r="E15" s="165">
        <v>5</v>
      </c>
      <c r="G15" s="36"/>
      <c r="H15" s="26" t="s">
        <v>7</v>
      </c>
      <c r="I15" s="30">
        <v>2019</v>
      </c>
      <c r="J15" s="165">
        <v>5</v>
      </c>
      <c r="K15" s="168">
        <v>3</v>
      </c>
      <c r="L15" s="35">
        <f t="shared" si="0"/>
        <v>8</v>
      </c>
      <c r="M15" s="36"/>
      <c r="N15" s="116"/>
      <c r="P15" s="9"/>
      <c r="Q15" s="116"/>
      <c r="S15" s="30"/>
      <c r="T15" s="9"/>
      <c r="V15" s="36"/>
      <c r="W15" s="56"/>
    </row>
    <row r="16" spans="2:31">
      <c r="B16" s="26" t="s">
        <v>78</v>
      </c>
      <c r="C16" s="30">
        <v>2019</v>
      </c>
      <c r="D16" s="30" t="s">
        <v>69</v>
      </c>
      <c r="E16" s="165"/>
      <c r="G16" s="36"/>
      <c r="H16" s="26" t="s">
        <v>78</v>
      </c>
      <c r="I16" s="30">
        <v>2019</v>
      </c>
      <c r="J16" s="165"/>
      <c r="K16" s="168"/>
      <c r="L16" s="35">
        <f t="shared" si="0"/>
        <v>0</v>
      </c>
      <c r="M16" s="36"/>
      <c r="N16" s="116"/>
      <c r="P16" s="9"/>
      <c r="Q16" s="116"/>
      <c r="S16" s="30"/>
      <c r="T16" s="9"/>
      <c r="V16" s="36"/>
      <c r="W16" s="56"/>
    </row>
    <row r="17" spans="2:23">
      <c r="B17" s="26" t="s">
        <v>21</v>
      </c>
      <c r="C17" s="30">
        <v>2019</v>
      </c>
      <c r="D17" s="30" t="s">
        <v>69</v>
      </c>
      <c r="E17" s="165">
        <v>61</v>
      </c>
      <c r="G17" s="36"/>
      <c r="H17" s="26" t="s">
        <v>21</v>
      </c>
      <c r="I17" s="30">
        <v>2019</v>
      </c>
      <c r="J17" s="165">
        <v>61</v>
      </c>
      <c r="K17" s="168">
        <v>0</v>
      </c>
      <c r="L17" s="35">
        <f t="shared" si="0"/>
        <v>61</v>
      </c>
      <c r="M17" s="36"/>
      <c r="N17" s="116"/>
      <c r="P17" s="9"/>
      <c r="Q17" s="116"/>
      <c r="S17" s="30"/>
      <c r="T17" s="9"/>
      <c r="V17" s="36"/>
      <c r="W17" s="56"/>
    </row>
    <row r="18" spans="2:23">
      <c r="B18" s="26" t="s">
        <v>16</v>
      </c>
      <c r="C18" s="30">
        <v>2019</v>
      </c>
      <c r="D18" s="30" t="s">
        <v>69</v>
      </c>
      <c r="E18" s="165">
        <v>24</v>
      </c>
      <c r="G18" s="36"/>
      <c r="H18" s="26" t="s">
        <v>16</v>
      </c>
      <c r="I18" s="30">
        <v>2019</v>
      </c>
      <c r="J18" s="165">
        <v>24</v>
      </c>
      <c r="K18" s="168">
        <v>0</v>
      </c>
      <c r="L18" s="35">
        <f t="shared" si="0"/>
        <v>24</v>
      </c>
      <c r="M18" s="36"/>
      <c r="N18" s="116"/>
      <c r="P18" s="9"/>
      <c r="Q18" s="116"/>
      <c r="S18" s="30"/>
      <c r="T18" s="9"/>
      <c r="V18" s="36"/>
      <c r="W18" s="56"/>
    </row>
    <row r="19" spans="2:23">
      <c r="B19" s="26" t="s">
        <v>12</v>
      </c>
      <c r="C19" s="30">
        <v>2019</v>
      </c>
      <c r="D19" s="30" t="s">
        <v>69</v>
      </c>
      <c r="E19" s="165">
        <v>70</v>
      </c>
      <c r="G19" s="36"/>
      <c r="H19" s="26" t="s">
        <v>12</v>
      </c>
      <c r="I19" s="30">
        <v>2019</v>
      </c>
      <c r="J19" s="165">
        <v>70</v>
      </c>
      <c r="K19" s="168">
        <v>0</v>
      </c>
      <c r="L19" s="35">
        <f t="shared" si="0"/>
        <v>70</v>
      </c>
      <c r="M19" s="36"/>
      <c r="N19" s="116"/>
      <c r="P19" s="9"/>
      <c r="Q19" s="116"/>
      <c r="S19" s="30"/>
      <c r="T19" s="9"/>
      <c r="V19" s="36"/>
      <c r="W19" s="56"/>
    </row>
    <row r="20" spans="2:23">
      <c r="B20" s="26" t="s">
        <v>19</v>
      </c>
      <c r="C20" s="30">
        <v>2019</v>
      </c>
      <c r="D20" s="30" t="s">
        <v>69</v>
      </c>
      <c r="E20" s="165">
        <v>18</v>
      </c>
      <c r="G20" s="36"/>
      <c r="H20" s="26" t="s">
        <v>19</v>
      </c>
      <c r="I20" s="30">
        <v>2019</v>
      </c>
      <c r="J20" s="165">
        <v>18</v>
      </c>
      <c r="K20" s="168"/>
      <c r="L20" s="35">
        <f t="shared" si="0"/>
        <v>18</v>
      </c>
      <c r="M20" s="36"/>
      <c r="N20" s="116"/>
      <c r="P20" s="9"/>
      <c r="Q20" s="116"/>
      <c r="S20" s="30"/>
      <c r="T20" s="9"/>
      <c r="V20" s="36"/>
      <c r="W20" s="56"/>
    </row>
    <row r="21" spans="2:23">
      <c r="B21" s="26" t="s">
        <v>20</v>
      </c>
      <c r="C21" s="30">
        <v>2019</v>
      </c>
      <c r="D21" s="30" t="s">
        <v>69</v>
      </c>
      <c r="E21" s="165">
        <v>65</v>
      </c>
      <c r="G21" s="36"/>
      <c r="H21" s="26" t="s">
        <v>20</v>
      </c>
      <c r="I21" s="30">
        <v>2019</v>
      </c>
      <c r="J21" s="165">
        <v>65</v>
      </c>
      <c r="K21" s="168">
        <v>8</v>
      </c>
      <c r="L21" s="35">
        <f t="shared" si="0"/>
        <v>73</v>
      </c>
      <c r="M21" s="36"/>
      <c r="N21" s="116"/>
      <c r="P21" s="9"/>
      <c r="Q21" s="116"/>
      <c r="S21" s="30"/>
      <c r="T21" s="9"/>
      <c r="V21" s="36"/>
      <c r="W21" s="56"/>
    </row>
    <row r="22" spans="2:23">
      <c r="B22" s="26" t="s">
        <v>8</v>
      </c>
      <c r="C22" s="30">
        <v>2019</v>
      </c>
      <c r="D22" s="30" t="s">
        <v>69</v>
      </c>
      <c r="E22" s="165">
        <v>13</v>
      </c>
      <c r="G22" s="36"/>
      <c r="H22" s="26" t="s">
        <v>8</v>
      </c>
      <c r="I22" s="30">
        <v>2019</v>
      </c>
      <c r="J22" s="165">
        <v>13</v>
      </c>
      <c r="K22" s="168">
        <v>4</v>
      </c>
      <c r="L22" s="35">
        <f t="shared" si="0"/>
        <v>17</v>
      </c>
      <c r="M22" s="36"/>
      <c r="N22" s="116"/>
      <c r="P22" s="9"/>
      <c r="Q22" s="116"/>
      <c r="S22" s="30"/>
      <c r="T22" s="9"/>
      <c r="V22" s="36"/>
      <c r="W22" s="56"/>
    </row>
    <row r="23" spans="2:23">
      <c r="B23" s="26" t="s">
        <v>15</v>
      </c>
      <c r="C23" s="30">
        <v>2019</v>
      </c>
      <c r="D23" s="30" t="s">
        <v>69</v>
      </c>
      <c r="E23" s="165">
        <v>9</v>
      </c>
      <c r="G23" s="36"/>
      <c r="H23" s="26" t="s">
        <v>15</v>
      </c>
      <c r="I23" s="30">
        <v>2019</v>
      </c>
      <c r="J23" s="165">
        <v>9</v>
      </c>
      <c r="K23" s="168">
        <v>90</v>
      </c>
      <c r="L23" s="35">
        <f t="shared" si="0"/>
        <v>99</v>
      </c>
      <c r="M23" s="36"/>
      <c r="N23" s="116"/>
      <c r="P23" s="9"/>
      <c r="Q23" s="116"/>
      <c r="S23" s="30"/>
      <c r="T23" s="9"/>
      <c r="V23" s="36"/>
      <c r="W23" s="56"/>
    </row>
    <row r="24" spans="2:23">
      <c r="B24" s="26" t="s">
        <v>6</v>
      </c>
      <c r="C24" s="30">
        <v>2019</v>
      </c>
      <c r="D24" s="30" t="s">
        <v>69</v>
      </c>
      <c r="E24" s="165">
        <v>67</v>
      </c>
      <c r="G24" s="36"/>
      <c r="H24" s="26" t="s">
        <v>6</v>
      </c>
      <c r="I24" s="30">
        <v>2019</v>
      </c>
      <c r="J24" s="165">
        <v>67</v>
      </c>
      <c r="K24" s="168">
        <v>0</v>
      </c>
      <c r="L24" s="35">
        <f t="shared" si="0"/>
        <v>67</v>
      </c>
      <c r="M24" s="36"/>
      <c r="N24" s="116"/>
      <c r="P24" s="9"/>
      <c r="Q24" s="116"/>
      <c r="S24" s="30"/>
      <c r="T24" s="9"/>
      <c r="V24" s="36"/>
      <c r="W24" s="56"/>
    </row>
    <row r="25" spans="2:23">
      <c r="B25" s="26" t="s">
        <v>11</v>
      </c>
      <c r="C25" s="30">
        <v>2019</v>
      </c>
      <c r="D25" s="30" t="s">
        <v>69</v>
      </c>
      <c r="E25" s="165">
        <v>16</v>
      </c>
      <c r="G25" s="36"/>
      <c r="H25" s="26" t="s">
        <v>11</v>
      </c>
      <c r="I25" s="30">
        <v>2019</v>
      </c>
      <c r="J25" s="165">
        <v>16</v>
      </c>
      <c r="K25" s="168">
        <v>2.5</v>
      </c>
      <c r="L25" s="35">
        <f t="shared" si="0"/>
        <v>18.5</v>
      </c>
      <c r="M25" s="36"/>
      <c r="N25" s="116"/>
      <c r="P25" s="9"/>
      <c r="Q25" s="116"/>
      <c r="S25" s="30"/>
      <c r="T25" s="9"/>
      <c r="V25" s="36"/>
      <c r="W25" s="56"/>
    </row>
    <row r="26" spans="2:23">
      <c r="B26" s="26" t="s">
        <v>26</v>
      </c>
      <c r="C26" s="30">
        <v>2019</v>
      </c>
      <c r="D26" s="30" t="s">
        <v>69</v>
      </c>
      <c r="E26" s="165">
        <v>140</v>
      </c>
      <c r="G26" s="36"/>
      <c r="H26" s="26" t="s">
        <v>26</v>
      </c>
      <c r="I26" s="30">
        <v>2019</v>
      </c>
      <c r="J26" s="165">
        <v>140</v>
      </c>
      <c r="K26" s="168"/>
      <c r="L26" s="35">
        <f t="shared" si="0"/>
        <v>140</v>
      </c>
      <c r="M26" s="36"/>
      <c r="N26" s="116"/>
      <c r="P26" s="9"/>
      <c r="Q26" s="116"/>
      <c r="S26" s="30"/>
      <c r="T26" s="9"/>
      <c r="V26" s="36"/>
      <c r="W26" s="56"/>
    </row>
    <row r="27" spans="2:23">
      <c r="B27" s="153" t="s">
        <v>278</v>
      </c>
      <c r="C27" s="30">
        <v>2019</v>
      </c>
      <c r="D27" s="30" t="s">
        <v>69</v>
      </c>
      <c r="E27" s="165">
        <v>148</v>
      </c>
      <c r="G27" s="36"/>
      <c r="H27" s="153" t="s">
        <v>278</v>
      </c>
      <c r="I27" s="30">
        <v>2019</v>
      </c>
      <c r="J27" s="165">
        <v>148</v>
      </c>
      <c r="K27" s="168">
        <v>4</v>
      </c>
      <c r="L27" s="35">
        <f t="shared" si="0"/>
        <v>152</v>
      </c>
      <c r="M27" s="36"/>
      <c r="N27" s="116"/>
      <c r="P27" s="9"/>
      <c r="Q27" s="116"/>
      <c r="S27" s="30"/>
      <c r="T27" s="9"/>
      <c r="V27" s="36"/>
      <c r="W27" s="56"/>
    </row>
    <row r="28" spans="2:23">
      <c r="B28" s="28" t="s">
        <v>118</v>
      </c>
      <c r="C28" s="30">
        <v>2019</v>
      </c>
      <c r="D28" s="30" t="s">
        <v>69</v>
      </c>
      <c r="E28" s="165">
        <v>3</v>
      </c>
      <c r="G28" s="36"/>
      <c r="H28" s="28" t="s">
        <v>118</v>
      </c>
      <c r="I28" s="30">
        <v>2019</v>
      </c>
      <c r="J28" s="165">
        <v>3</v>
      </c>
      <c r="K28" s="168"/>
      <c r="L28" s="35">
        <f t="shared" si="0"/>
        <v>3</v>
      </c>
      <c r="M28" s="36"/>
      <c r="N28" s="116"/>
      <c r="P28" s="9"/>
      <c r="Q28" s="116"/>
      <c r="S28" s="30"/>
      <c r="T28" s="9"/>
      <c r="V28" s="36"/>
      <c r="W28" s="56"/>
    </row>
    <row r="29" spans="2:23">
      <c r="B29" s="26" t="s">
        <v>2</v>
      </c>
      <c r="C29" s="30">
        <v>2019</v>
      </c>
      <c r="D29" s="30" t="s">
        <v>69</v>
      </c>
      <c r="E29" s="165">
        <v>50</v>
      </c>
      <c r="G29" s="36"/>
      <c r="H29" s="26" t="s">
        <v>2</v>
      </c>
      <c r="I29" s="30">
        <v>2019</v>
      </c>
      <c r="J29" s="165">
        <v>50</v>
      </c>
      <c r="K29" s="168">
        <v>0</v>
      </c>
      <c r="L29" s="35">
        <f t="shared" si="0"/>
        <v>50</v>
      </c>
      <c r="M29" s="36"/>
      <c r="N29" s="116"/>
      <c r="P29" s="9"/>
      <c r="Q29" s="116"/>
      <c r="S29" s="30"/>
      <c r="T29" s="9"/>
      <c r="V29" s="36"/>
      <c r="W29" s="56"/>
    </row>
    <row r="30" spans="2:23">
      <c r="B30" s="28" t="s">
        <v>83</v>
      </c>
      <c r="C30" s="30">
        <v>2019</v>
      </c>
      <c r="D30" s="30" t="s">
        <v>69</v>
      </c>
      <c r="E30" s="165">
        <v>4</v>
      </c>
      <c r="G30" s="36"/>
      <c r="H30" s="28" t="s">
        <v>83</v>
      </c>
      <c r="I30" s="30">
        <v>2019</v>
      </c>
      <c r="J30" s="165">
        <v>4</v>
      </c>
      <c r="K30" s="168">
        <v>2</v>
      </c>
      <c r="L30" s="35">
        <f t="shared" si="0"/>
        <v>6</v>
      </c>
      <c r="M30" s="36"/>
      <c r="N30" s="116"/>
      <c r="P30" s="9"/>
      <c r="Q30" s="116"/>
      <c r="S30" s="30"/>
      <c r="T30" s="9"/>
      <c r="V30" s="36"/>
      <c r="W30" s="56"/>
    </row>
    <row r="31" spans="2:23">
      <c r="B31" s="28" t="s">
        <v>17</v>
      </c>
      <c r="C31" s="30">
        <v>2019</v>
      </c>
      <c r="D31" s="30" t="s">
        <v>69</v>
      </c>
      <c r="E31" s="165"/>
      <c r="G31" s="36"/>
      <c r="H31" s="28" t="s">
        <v>17</v>
      </c>
      <c r="I31" s="30">
        <v>2019</v>
      </c>
      <c r="J31" s="165"/>
      <c r="K31" s="168"/>
      <c r="L31" s="35">
        <f t="shared" si="0"/>
        <v>0</v>
      </c>
      <c r="M31" s="36"/>
      <c r="N31" s="116"/>
      <c r="P31" s="9"/>
      <c r="Q31" s="116"/>
      <c r="S31" s="30"/>
      <c r="T31" s="9"/>
      <c r="V31" s="36"/>
      <c r="W31" s="56"/>
    </row>
    <row r="32" spans="2:23">
      <c r="B32" s="26" t="s">
        <v>66</v>
      </c>
      <c r="C32" s="30">
        <v>2019</v>
      </c>
      <c r="D32" s="30" t="s">
        <v>69</v>
      </c>
      <c r="E32" s="168"/>
      <c r="G32" s="36"/>
      <c r="H32" s="26" t="s">
        <v>66</v>
      </c>
      <c r="I32" s="30">
        <v>2019</v>
      </c>
      <c r="J32" s="168"/>
      <c r="K32" s="168"/>
      <c r="L32" s="35">
        <f t="shared" si="0"/>
        <v>0</v>
      </c>
      <c r="M32" s="36"/>
      <c r="N32" s="116"/>
      <c r="P32" s="9"/>
      <c r="Q32" s="116"/>
      <c r="S32" s="30"/>
      <c r="T32" s="9"/>
      <c r="V32" s="36"/>
      <c r="W32" s="56"/>
    </row>
    <row r="33" spans="2:23">
      <c r="B33" s="26" t="s">
        <v>31</v>
      </c>
      <c r="C33" s="30">
        <v>2019</v>
      </c>
      <c r="D33" s="30" t="s">
        <v>69</v>
      </c>
      <c r="E33" s="168">
        <v>18</v>
      </c>
      <c r="G33" s="36"/>
      <c r="H33" s="26" t="s">
        <v>31</v>
      </c>
      <c r="I33" s="30">
        <v>2019</v>
      </c>
      <c r="J33" s="168">
        <v>18</v>
      </c>
      <c r="K33" s="168">
        <v>12</v>
      </c>
      <c r="L33" s="35">
        <f t="shared" si="0"/>
        <v>30</v>
      </c>
      <c r="M33" s="36"/>
      <c r="N33" s="116"/>
      <c r="P33" s="9"/>
      <c r="Q33" s="116"/>
      <c r="S33" s="30"/>
      <c r="T33" s="9"/>
      <c r="V33" s="36"/>
      <c r="W33" s="56"/>
    </row>
    <row r="34" spans="2:23">
      <c r="B34" s="26" t="s">
        <v>4</v>
      </c>
      <c r="C34" s="30">
        <v>2019</v>
      </c>
      <c r="D34" s="30" t="s">
        <v>69</v>
      </c>
      <c r="E34" s="168">
        <v>18</v>
      </c>
      <c r="G34" s="36"/>
      <c r="H34" s="26" t="s">
        <v>4</v>
      </c>
      <c r="I34" s="30">
        <v>2019</v>
      </c>
      <c r="J34" s="168">
        <v>18</v>
      </c>
      <c r="K34" s="168">
        <v>4</v>
      </c>
      <c r="L34" s="35">
        <f t="shared" si="0"/>
        <v>22</v>
      </c>
      <c r="M34" s="36"/>
      <c r="N34" s="116"/>
      <c r="P34" s="9"/>
      <c r="Q34" s="116"/>
      <c r="S34" s="30"/>
      <c r="T34" s="9"/>
      <c r="V34" s="36"/>
      <c r="W34" s="56"/>
    </row>
    <row r="35" spans="2:23">
      <c r="B35" s="26" t="s">
        <v>13</v>
      </c>
      <c r="C35" s="30">
        <v>2019</v>
      </c>
      <c r="D35" s="30" t="s">
        <v>69</v>
      </c>
      <c r="E35" s="168">
        <v>82.7</v>
      </c>
      <c r="G35" s="36"/>
      <c r="H35" s="26" t="s">
        <v>13</v>
      </c>
      <c r="I35" s="30">
        <v>2019</v>
      </c>
      <c r="J35" s="168">
        <v>82.7</v>
      </c>
      <c r="K35" s="168">
        <v>23</v>
      </c>
      <c r="L35" s="35">
        <f t="shared" si="0"/>
        <v>105.7</v>
      </c>
      <c r="M35" s="36"/>
      <c r="N35" s="116"/>
      <c r="P35" s="9"/>
      <c r="Q35" s="116"/>
      <c r="S35" s="30"/>
      <c r="T35" s="9"/>
      <c r="V35" s="36"/>
      <c r="W35" s="56"/>
    </row>
    <row r="36" spans="2:23">
      <c r="B36" s="26" t="s">
        <v>34</v>
      </c>
      <c r="C36" s="30">
        <v>2019</v>
      </c>
      <c r="D36" s="30" t="s">
        <v>69</v>
      </c>
      <c r="E36" s="168">
        <v>15</v>
      </c>
      <c r="G36" s="36"/>
      <c r="H36" s="26" t="s">
        <v>34</v>
      </c>
      <c r="I36" s="30">
        <v>2019</v>
      </c>
      <c r="J36" s="168">
        <v>15</v>
      </c>
      <c r="K36" s="168">
        <v>0</v>
      </c>
      <c r="L36" s="35">
        <f t="shared" si="0"/>
        <v>15</v>
      </c>
      <c r="M36" s="36"/>
      <c r="N36" s="116"/>
      <c r="P36" s="9"/>
      <c r="Q36" s="116"/>
      <c r="S36" s="30"/>
      <c r="T36" s="9"/>
      <c r="V36" s="36"/>
      <c r="W36" s="56"/>
    </row>
    <row r="37" spans="2:23">
      <c r="B37" s="26" t="s">
        <v>207</v>
      </c>
      <c r="C37" s="30">
        <v>2019</v>
      </c>
      <c r="D37" s="30" t="s">
        <v>69</v>
      </c>
      <c r="E37" s="168"/>
      <c r="G37" s="36"/>
      <c r="H37" s="26" t="s">
        <v>207</v>
      </c>
      <c r="I37" s="30">
        <v>2019</v>
      </c>
      <c r="J37" s="168"/>
      <c r="K37" s="168"/>
      <c r="L37" s="35">
        <f t="shared" si="0"/>
        <v>0</v>
      </c>
      <c r="M37" s="36"/>
      <c r="N37" s="116"/>
      <c r="P37" s="9"/>
      <c r="Q37" s="116"/>
      <c r="S37" s="30"/>
      <c r="T37" s="9"/>
      <c r="V37" s="36"/>
      <c r="W37" s="56"/>
    </row>
    <row r="38" spans="2:23">
      <c r="B38" s="154" t="s">
        <v>18</v>
      </c>
      <c r="C38" s="30">
        <v>2019</v>
      </c>
      <c r="D38" s="30" t="s">
        <v>69</v>
      </c>
      <c r="E38" s="168">
        <v>20</v>
      </c>
      <c r="G38" s="36"/>
      <c r="H38" s="154" t="s">
        <v>18</v>
      </c>
      <c r="I38" s="30">
        <v>2019</v>
      </c>
      <c r="J38" s="168">
        <v>20</v>
      </c>
      <c r="K38" s="168">
        <v>0</v>
      </c>
      <c r="L38" s="35">
        <f t="shared" si="0"/>
        <v>20</v>
      </c>
      <c r="M38" s="36"/>
      <c r="N38" s="116"/>
      <c r="P38" s="9"/>
      <c r="Q38" s="116"/>
      <c r="S38" s="30"/>
      <c r="T38" s="9"/>
      <c r="V38" s="36"/>
      <c r="W38" s="56"/>
    </row>
    <row r="39" spans="2:23">
      <c r="B39" s="26" t="s">
        <v>67</v>
      </c>
      <c r="C39" s="30">
        <v>2019</v>
      </c>
      <c r="D39" s="30" t="s">
        <v>69</v>
      </c>
      <c r="E39" s="168">
        <v>0</v>
      </c>
      <c r="G39" s="36"/>
      <c r="H39" s="26" t="s">
        <v>67</v>
      </c>
      <c r="I39" s="30">
        <v>2019</v>
      </c>
      <c r="J39" s="168">
        <v>0</v>
      </c>
      <c r="K39" s="168">
        <v>15</v>
      </c>
      <c r="L39" s="35">
        <f t="shared" si="0"/>
        <v>15</v>
      </c>
      <c r="M39" s="36"/>
      <c r="N39" s="116"/>
      <c r="P39" s="9"/>
      <c r="Q39" s="116"/>
      <c r="S39" s="30"/>
      <c r="T39" s="9"/>
      <c r="V39" s="36"/>
      <c r="W39" s="56"/>
    </row>
    <row r="40" spans="2:23">
      <c r="B40" s="131" t="s">
        <v>5</v>
      </c>
      <c r="C40" s="30">
        <v>2019</v>
      </c>
      <c r="D40" s="30" t="s">
        <v>69</v>
      </c>
      <c r="E40" s="168">
        <v>35</v>
      </c>
      <c r="G40" s="36"/>
      <c r="H40" s="131" t="s">
        <v>5</v>
      </c>
      <c r="I40" s="30">
        <v>2019</v>
      </c>
      <c r="J40" s="168">
        <v>35</v>
      </c>
      <c r="K40" s="168">
        <v>25</v>
      </c>
      <c r="L40" s="35">
        <f t="shared" si="0"/>
        <v>60</v>
      </c>
      <c r="M40" s="36"/>
      <c r="N40" s="116"/>
      <c r="P40" s="9"/>
      <c r="Q40" s="116"/>
      <c r="S40" s="30"/>
      <c r="T40" s="9"/>
      <c r="V40" s="36"/>
      <c r="W40" s="56"/>
    </row>
    <row r="41" spans="2:23">
      <c r="B41" s="29" t="s">
        <v>28</v>
      </c>
      <c r="C41" s="30">
        <v>2019</v>
      </c>
      <c r="D41" s="30" t="s">
        <v>69</v>
      </c>
      <c r="E41" s="168">
        <v>125</v>
      </c>
      <c r="G41" s="36"/>
      <c r="H41" s="29" t="s">
        <v>28</v>
      </c>
      <c r="I41" s="30">
        <v>2019</v>
      </c>
      <c r="J41" s="168">
        <v>125</v>
      </c>
      <c r="K41" s="168">
        <v>26</v>
      </c>
      <c r="L41" s="35">
        <f t="shared" si="0"/>
        <v>151</v>
      </c>
      <c r="M41" s="36"/>
      <c r="N41" s="116"/>
      <c r="P41" s="9"/>
      <c r="Q41" s="116"/>
      <c r="S41" s="30"/>
      <c r="T41" s="9"/>
      <c r="V41" s="36"/>
      <c r="W41" s="56"/>
    </row>
    <row r="42" spans="2:23">
      <c r="B42" s="29" t="s">
        <v>9</v>
      </c>
      <c r="C42" s="30">
        <v>2019</v>
      </c>
      <c r="D42" s="30" t="s">
        <v>69</v>
      </c>
      <c r="E42" s="168">
        <v>95.4</v>
      </c>
      <c r="G42" s="36"/>
      <c r="H42" s="29" t="s">
        <v>9</v>
      </c>
      <c r="I42" s="30">
        <v>2019</v>
      </c>
      <c r="J42" s="168">
        <v>95.4</v>
      </c>
      <c r="K42" s="168">
        <v>0</v>
      </c>
      <c r="L42" s="35">
        <f t="shared" si="0"/>
        <v>95.4</v>
      </c>
      <c r="M42" s="36"/>
      <c r="N42" s="116"/>
      <c r="P42" s="9"/>
      <c r="Q42" s="116"/>
      <c r="S42" s="30"/>
      <c r="T42" s="9"/>
      <c r="V42" s="36"/>
      <c r="W42" s="56"/>
    </row>
    <row r="43" spans="2:23">
      <c r="B43" s="29" t="s">
        <v>14</v>
      </c>
      <c r="C43" s="30">
        <v>2019</v>
      </c>
      <c r="D43" s="30" t="s">
        <v>69</v>
      </c>
      <c r="E43" s="168">
        <v>14</v>
      </c>
      <c r="G43" s="36"/>
      <c r="H43" s="29" t="s">
        <v>14</v>
      </c>
      <c r="I43" s="30">
        <v>2019</v>
      </c>
      <c r="J43" s="168">
        <v>14</v>
      </c>
      <c r="K43" s="168"/>
      <c r="L43" s="35">
        <f t="shared" si="0"/>
        <v>14</v>
      </c>
      <c r="M43" s="36"/>
      <c r="N43" s="116"/>
      <c r="P43" s="9"/>
      <c r="Q43" s="116"/>
      <c r="S43" s="30"/>
      <c r="T43" s="9"/>
      <c r="V43" s="36"/>
      <c r="W43" s="56"/>
    </row>
    <row r="44" spans="2:23">
      <c r="B44" s="29" t="s">
        <v>27</v>
      </c>
      <c r="C44" s="30">
        <v>2019</v>
      </c>
      <c r="D44" s="30" t="s">
        <v>69</v>
      </c>
      <c r="E44" s="168"/>
      <c r="G44" s="36"/>
      <c r="H44" s="29" t="s">
        <v>27</v>
      </c>
      <c r="I44" s="30">
        <v>2019</v>
      </c>
      <c r="J44" s="168"/>
      <c r="K44" s="168"/>
      <c r="L44" s="35">
        <f t="shared" si="0"/>
        <v>0</v>
      </c>
      <c r="M44" s="36"/>
      <c r="N44" s="116"/>
      <c r="P44" s="9"/>
      <c r="Q44" s="116"/>
      <c r="S44" s="30"/>
      <c r="T44" s="9"/>
      <c r="V44" s="36"/>
      <c r="W44" s="56"/>
    </row>
    <row r="45" spans="2:23">
      <c r="B45" s="29" t="s">
        <v>81</v>
      </c>
      <c r="C45" s="30">
        <v>2019</v>
      </c>
      <c r="D45" s="30" t="s">
        <v>69</v>
      </c>
      <c r="E45" s="168"/>
      <c r="G45" s="36"/>
      <c r="H45" s="29" t="s">
        <v>81</v>
      </c>
      <c r="I45" s="30">
        <v>2019</v>
      </c>
      <c r="J45" s="168"/>
      <c r="K45" s="168"/>
      <c r="L45" s="35">
        <f t="shared" si="0"/>
        <v>0</v>
      </c>
      <c r="M45" s="36"/>
      <c r="N45" s="116"/>
      <c r="P45" s="9"/>
      <c r="Q45" s="116"/>
      <c r="S45" s="30"/>
      <c r="T45" s="9"/>
      <c r="V45" s="36"/>
      <c r="W45" s="56"/>
    </row>
    <row r="46" spans="2:23">
      <c r="B46" s="29" t="s">
        <v>10</v>
      </c>
      <c r="C46" s="30">
        <v>2019</v>
      </c>
      <c r="D46" s="30" t="s">
        <v>69</v>
      </c>
      <c r="E46" s="168">
        <v>3</v>
      </c>
      <c r="G46" s="36"/>
      <c r="H46" s="29" t="s">
        <v>10</v>
      </c>
      <c r="I46" s="30">
        <v>2019</v>
      </c>
      <c r="J46" s="168">
        <v>3</v>
      </c>
      <c r="K46" s="168">
        <v>13</v>
      </c>
      <c r="L46" s="35">
        <f t="shared" si="0"/>
        <v>16</v>
      </c>
      <c r="M46" s="36"/>
      <c r="N46" s="116"/>
      <c r="P46" s="9"/>
      <c r="Q46" s="116"/>
      <c r="S46" s="30"/>
      <c r="T46" s="9"/>
      <c r="V46" s="36"/>
      <c r="W46" s="56"/>
    </row>
    <row r="47" spans="2:23">
      <c r="B47" s="26" t="s">
        <v>23</v>
      </c>
      <c r="C47" s="30">
        <v>2018</v>
      </c>
      <c r="D47" s="30" t="s">
        <v>69</v>
      </c>
      <c r="E47" s="165">
        <v>13</v>
      </c>
      <c r="H47" s="26" t="s">
        <v>23</v>
      </c>
      <c r="I47" s="30">
        <v>2018</v>
      </c>
      <c r="J47" s="165">
        <v>13</v>
      </c>
      <c r="K47" s="225">
        <v>0</v>
      </c>
      <c r="L47" s="35">
        <f t="shared" si="0"/>
        <v>13</v>
      </c>
    </row>
    <row r="48" spans="2:23">
      <c r="B48" s="26" t="s">
        <v>30</v>
      </c>
      <c r="C48" s="30">
        <v>2018</v>
      </c>
      <c r="D48" s="30" t="s">
        <v>69</v>
      </c>
      <c r="E48" s="165">
        <v>21</v>
      </c>
      <c r="H48" s="26" t="s">
        <v>30</v>
      </c>
      <c r="I48" s="30">
        <v>2018</v>
      </c>
      <c r="J48" s="165">
        <v>21</v>
      </c>
      <c r="K48" s="225">
        <v>10</v>
      </c>
      <c r="L48" s="35">
        <f t="shared" si="0"/>
        <v>31</v>
      </c>
    </row>
    <row r="49" spans="2:12">
      <c r="B49" s="26" t="s">
        <v>167</v>
      </c>
      <c r="C49" s="30">
        <v>2018</v>
      </c>
      <c r="D49" s="30" t="s">
        <v>69</v>
      </c>
      <c r="E49" s="165">
        <v>29</v>
      </c>
      <c r="H49" s="26" t="s">
        <v>167</v>
      </c>
      <c r="I49" s="30">
        <v>2018</v>
      </c>
      <c r="J49" s="165">
        <v>29</v>
      </c>
      <c r="K49" s="225"/>
      <c r="L49" s="35">
        <f t="shared" si="0"/>
        <v>29</v>
      </c>
    </row>
    <row r="50" spans="2:12">
      <c r="B50" s="26" t="s">
        <v>68</v>
      </c>
      <c r="C50" s="30">
        <v>2018</v>
      </c>
      <c r="D50" s="30" t="s">
        <v>69</v>
      </c>
      <c r="E50" s="165">
        <v>55</v>
      </c>
      <c r="H50" s="26" t="s">
        <v>68</v>
      </c>
      <c r="I50" s="30">
        <v>2018</v>
      </c>
      <c r="J50" s="165">
        <v>55</v>
      </c>
      <c r="K50" s="225">
        <v>5</v>
      </c>
      <c r="L50" s="35">
        <f t="shared" si="0"/>
        <v>60</v>
      </c>
    </row>
    <row r="51" spans="2:12">
      <c r="B51" s="26" t="s">
        <v>3</v>
      </c>
      <c r="C51" s="30">
        <v>2018</v>
      </c>
      <c r="D51" s="30" t="s">
        <v>69</v>
      </c>
      <c r="E51" s="165"/>
      <c r="H51" s="26" t="s">
        <v>3</v>
      </c>
      <c r="I51" s="30">
        <v>2018</v>
      </c>
      <c r="J51" s="165"/>
      <c r="K51" s="225"/>
      <c r="L51" s="35">
        <f t="shared" si="0"/>
        <v>0</v>
      </c>
    </row>
    <row r="52" spans="2:12">
      <c r="B52" s="26" t="s">
        <v>96</v>
      </c>
      <c r="C52" s="30">
        <v>2018</v>
      </c>
      <c r="D52" s="30" t="s">
        <v>69</v>
      </c>
      <c r="E52" s="165">
        <v>19</v>
      </c>
      <c r="H52" s="26" t="s">
        <v>96</v>
      </c>
      <c r="I52" s="30">
        <v>2018</v>
      </c>
      <c r="J52" s="165">
        <v>19</v>
      </c>
      <c r="K52" s="225">
        <v>0</v>
      </c>
      <c r="L52" s="35">
        <f t="shared" si="0"/>
        <v>19</v>
      </c>
    </row>
    <row r="53" spans="2:12">
      <c r="B53" s="26" t="s">
        <v>24</v>
      </c>
      <c r="C53" s="30">
        <v>2018</v>
      </c>
      <c r="D53" s="30" t="s">
        <v>69</v>
      </c>
      <c r="E53" s="165">
        <v>21</v>
      </c>
      <c r="H53" s="26" t="s">
        <v>24</v>
      </c>
      <c r="I53" s="30">
        <v>2018</v>
      </c>
      <c r="J53" s="165">
        <v>21</v>
      </c>
      <c r="K53" s="225">
        <v>1</v>
      </c>
      <c r="L53" s="35">
        <f t="shared" si="0"/>
        <v>22</v>
      </c>
    </row>
    <row r="54" spans="2:12">
      <c r="B54" s="26" t="s">
        <v>94</v>
      </c>
      <c r="C54" s="30">
        <v>2018</v>
      </c>
      <c r="D54" s="30" t="s">
        <v>69</v>
      </c>
      <c r="E54" s="165">
        <v>72</v>
      </c>
      <c r="H54" s="26" t="s">
        <v>94</v>
      </c>
      <c r="I54" s="30">
        <v>2018</v>
      </c>
      <c r="J54" s="165">
        <v>72</v>
      </c>
      <c r="K54" s="225">
        <v>4</v>
      </c>
      <c r="L54" s="35">
        <f t="shared" si="0"/>
        <v>76</v>
      </c>
    </row>
    <row r="55" spans="2:12">
      <c r="B55" s="26" t="s">
        <v>82</v>
      </c>
      <c r="C55" s="30">
        <v>2018</v>
      </c>
      <c r="D55" s="30" t="s">
        <v>69</v>
      </c>
      <c r="E55" s="165"/>
      <c r="H55" s="26" t="s">
        <v>82</v>
      </c>
      <c r="I55" s="30">
        <v>2018</v>
      </c>
      <c r="J55" s="165"/>
      <c r="K55" s="225"/>
      <c r="L55" s="35">
        <f t="shared" si="0"/>
        <v>0</v>
      </c>
    </row>
    <row r="56" spans="2:12">
      <c r="B56" s="26" t="s">
        <v>80</v>
      </c>
      <c r="C56" s="30">
        <v>2018</v>
      </c>
      <c r="D56" s="30" t="s">
        <v>69</v>
      </c>
      <c r="E56" s="165">
        <v>150</v>
      </c>
      <c r="H56" s="26" t="s">
        <v>80</v>
      </c>
      <c r="I56" s="30">
        <v>2018</v>
      </c>
      <c r="J56" s="165">
        <v>150</v>
      </c>
      <c r="K56" s="225">
        <v>0</v>
      </c>
      <c r="L56" s="35">
        <f t="shared" si="0"/>
        <v>150</v>
      </c>
    </row>
    <row r="57" spans="2:12">
      <c r="B57" s="26" t="s">
        <v>25</v>
      </c>
      <c r="C57" s="30">
        <v>2018</v>
      </c>
      <c r="D57" s="30" t="s">
        <v>69</v>
      </c>
      <c r="E57" s="165">
        <v>172</v>
      </c>
      <c r="H57" s="26" t="s">
        <v>25</v>
      </c>
      <c r="I57" s="30">
        <v>2018</v>
      </c>
      <c r="J57" s="165">
        <v>172</v>
      </c>
      <c r="K57" s="225">
        <v>0</v>
      </c>
      <c r="L57" s="35">
        <f t="shared" si="0"/>
        <v>172</v>
      </c>
    </row>
    <row r="58" spans="2:12">
      <c r="B58" s="26" t="s">
        <v>7</v>
      </c>
      <c r="C58" s="30">
        <v>2018</v>
      </c>
      <c r="D58" s="30" t="s">
        <v>69</v>
      </c>
      <c r="E58" s="165">
        <v>4</v>
      </c>
      <c r="H58" s="26" t="s">
        <v>7</v>
      </c>
      <c r="I58" s="30">
        <v>2018</v>
      </c>
      <c r="J58" s="165">
        <v>4</v>
      </c>
      <c r="K58" s="225">
        <v>3</v>
      </c>
      <c r="L58" s="35">
        <f t="shared" si="0"/>
        <v>7</v>
      </c>
    </row>
    <row r="59" spans="2:12">
      <c r="B59" s="26" t="s">
        <v>78</v>
      </c>
      <c r="C59" s="30">
        <v>2018</v>
      </c>
      <c r="D59" s="30" t="s">
        <v>69</v>
      </c>
      <c r="E59" s="165">
        <v>26.42</v>
      </c>
      <c r="H59" s="26" t="s">
        <v>78</v>
      </c>
      <c r="I59" s="30">
        <v>2018</v>
      </c>
      <c r="J59" s="165">
        <v>26.42</v>
      </c>
      <c r="K59" s="225">
        <v>0</v>
      </c>
      <c r="L59" s="35">
        <f t="shared" si="0"/>
        <v>26.42</v>
      </c>
    </row>
    <row r="60" spans="2:12">
      <c r="B60" s="26" t="s">
        <v>21</v>
      </c>
      <c r="C60" s="30">
        <v>2018</v>
      </c>
      <c r="D60" s="30" t="s">
        <v>69</v>
      </c>
      <c r="E60" s="165">
        <v>60</v>
      </c>
      <c r="H60" s="26" t="s">
        <v>21</v>
      </c>
      <c r="I60" s="30">
        <v>2018</v>
      </c>
      <c r="J60" s="165">
        <v>60</v>
      </c>
      <c r="K60" s="225">
        <v>0</v>
      </c>
      <c r="L60" s="35">
        <f t="shared" si="0"/>
        <v>60</v>
      </c>
    </row>
    <row r="61" spans="2:12">
      <c r="B61" s="26" t="s">
        <v>16</v>
      </c>
      <c r="C61" s="30">
        <v>2018</v>
      </c>
      <c r="D61" s="30" t="s">
        <v>69</v>
      </c>
      <c r="E61" s="165">
        <v>23.25</v>
      </c>
      <c r="H61" s="26" t="s">
        <v>16</v>
      </c>
      <c r="I61" s="30">
        <v>2018</v>
      </c>
      <c r="J61" s="165">
        <v>23.25</v>
      </c>
      <c r="K61" s="225">
        <v>0</v>
      </c>
      <c r="L61" s="35">
        <f t="shared" si="0"/>
        <v>23.25</v>
      </c>
    </row>
    <row r="62" spans="2:12">
      <c r="B62" s="26" t="s">
        <v>12</v>
      </c>
      <c r="C62" s="30">
        <v>2018</v>
      </c>
      <c r="D62" s="30" t="s">
        <v>69</v>
      </c>
      <c r="E62" s="165">
        <v>66</v>
      </c>
      <c r="H62" s="26" t="s">
        <v>12</v>
      </c>
      <c r="I62" s="30">
        <v>2018</v>
      </c>
      <c r="J62" s="165">
        <v>66</v>
      </c>
      <c r="K62" s="225">
        <v>3</v>
      </c>
      <c r="L62" s="35">
        <f t="shared" si="0"/>
        <v>69</v>
      </c>
    </row>
    <row r="63" spans="2:12">
      <c r="B63" s="26" t="s">
        <v>19</v>
      </c>
      <c r="C63" s="30">
        <v>2018</v>
      </c>
      <c r="D63" s="30" t="s">
        <v>69</v>
      </c>
      <c r="E63" s="165">
        <v>16</v>
      </c>
      <c r="H63" s="26" t="s">
        <v>19</v>
      </c>
      <c r="I63" s="30">
        <v>2018</v>
      </c>
      <c r="J63" s="165">
        <v>16</v>
      </c>
      <c r="K63" s="225"/>
      <c r="L63" s="35">
        <f t="shared" si="0"/>
        <v>16</v>
      </c>
    </row>
    <row r="64" spans="2:12">
      <c r="B64" s="26" t="s">
        <v>20</v>
      </c>
      <c r="C64" s="30">
        <v>2018</v>
      </c>
      <c r="D64" s="30" t="s">
        <v>69</v>
      </c>
      <c r="E64" s="165">
        <v>65</v>
      </c>
      <c r="H64" s="26" t="s">
        <v>20</v>
      </c>
      <c r="I64" s="30">
        <v>2018</v>
      </c>
      <c r="J64" s="165">
        <v>65</v>
      </c>
      <c r="K64" s="225">
        <v>8</v>
      </c>
      <c r="L64" s="35">
        <f t="shared" si="0"/>
        <v>73</v>
      </c>
    </row>
    <row r="65" spans="2:12">
      <c r="B65" s="26" t="s">
        <v>8</v>
      </c>
      <c r="C65" s="30">
        <v>2018</v>
      </c>
      <c r="D65" s="30" t="s">
        <v>69</v>
      </c>
      <c r="E65" s="165">
        <v>11</v>
      </c>
      <c r="H65" s="26" t="s">
        <v>8</v>
      </c>
      <c r="I65" s="30">
        <v>2018</v>
      </c>
      <c r="J65" s="165">
        <v>11</v>
      </c>
      <c r="K65" s="225">
        <v>5</v>
      </c>
      <c r="L65" s="35">
        <f t="shared" si="0"/>
        <v>16</v>
      </c>
    </row>
    <row r="66" spans="2:12">
      <c r="B66" s="26" t="s">
        <v>15</v>
      </c>
      <c r="C66" s="30">
        <v>2018</v>
      </c>
      <c r="D66" s="30" t="s">
        <v>69</v>
      </c>
      <c r="E66" s="165">
        <v>10</v>
      </c>
      <c r="H66" s="26" t="s">
        <v>15</v>
      </c>
      <c r="I66" s="30">
        <v>2018</v>
      </c>
      <c r="J66" s="165">
        <v>10</v>
      </c>
      <c r="K66" s="225">
        <v>60</v>
      </c>
      <c r="L66" s="35">
        <f t="shared" si="0"/>
        <v>70</v>
      </c>
    </row>
    <row r="67" spans="2:12">
      <c r="B67" s="26" t="s">
        <v>6</v>
      </c>
      <c r="C67" s="30">
        <v>2018</v>
      </c>
      <c r="D67" s="30" t="s">
        <v>69</v>
      </c>
      <c r="E67" s="165">
        <v>66</v>
      </c>
      <c r="H67" s="26" t="s">
        <v>6</v>
      </c>
      <c r="I67" s="30">
        <v>2018</v>
      </c>
      <c r="J67" s="165">
        <v>66</v>
      </c>
      <c r="K67" s="225">
        <v>0</v>
      </c>
      <c r="L67" s="35">
        <f t="shared" si="0"/>
        <v>66</v>
      </c>
    </row>
    <row r="68" spans="2:12">
      <c r="B68" s="26" t="s">
        <v>11</v>
      </c>
      <c r="C68" s="30">
        <v>2018</v>
      </c>
      <c r="D68" s="30" t="s">
        <v>69</v>
      </c>
      <c r="E68" s="165">
        <v>14</v>
      </c>
      <c r="H68" s="26" t="s">
        <v>11</v>
      </c>
      <c r="I68" s="30">
        <v>2018</v>
      </c>
      <c r="J68" s="165">
        <v>14</v>
      </c>
      <c r="K68" s="225"/>
      <c r="L68" s="35">
        <f t="shared" ref="L68:L131" si="1">J68+K68</f>
        <v>14</v>
      </c>
    </row>
    <row r="69" spans="2:12">
      <c r="B69" s="26" t="s">
        <v>26</v>
      </c>
      <c r="C69" s="30">
        <v>2018</v>
      </c>
      <c r="D69" s="30" t="s">
        <v>69</v>
      </c>
      <c r="E69" s="165">
        <v>166</v>
      </c>
      <c r="H69" s="26" t="s">
        <v>26</v>
      </c>
      <c r="I69" s="30">
        <v>2018</v>
      </c>
      <c r="J69" s="165">
        <v>166</v>
      </c>
      <c r="K69" s="225"/>
      <c r="L69" s="35">
        <f t="shared" si="1"/>
        <v>166</v>
      </c>
    </row>
    <row r="70" spans="2:12">
      <c r="B70" s="153" t="s">
        <v>278</v>
      </c>
      <c r="C70" s="30">
        <v>2018</v>
      </c>
      <c r="D70" s="30" t="s">
        <v>69</v>
      </c>
      <c r="E70" s="165">
        <v>80</v>
      </c>
      <c r="H70" s="153" t="s">
        <v>278</v>
      </c>
      <c r="I70" s="30">
        <v>2018</v>
      </c>
      <c r="J70" s="165">
        <v>80</v>
      </c>
      <c r="K70" s="225">
        <v>3</v>
      </c>
      <c r="L70" s="35">
        <f t="shared" si="1"/>
        <v>83</v>
      </c>
    </row>
    <row r="71" spans="2:12">
      <c r="B71" s="28" t="s">
        <v>118</v>
      </c>
      <c r="C71" s="30">
        <v>2018</v>
      </c>
      <c r="D71" s="30" t="s">
        <v>69</v>
      </c>
      <c r="E71" s="165">
        <v>3</v>
      </c>
      <c r="H71" s="28" t="s">
        <v>118</v>
      </c>
      <c r="I71" s="30">
        <v>2018</v>
      </c>
      <c r="J71" s="165">
        <v>3</v>
      </c>
      <c r="K71" s="225"/>
      <c r="L71" s="35">
        <f t="shared" si="1"/>
        <v>3</v>
      </c>
    </row>
    <row r="72" spans="2:12">
      <c r="B72" s="26" t="s">
        <v>2</v>
      </c>
      <c r="C72" s="30">
        <v>2018</v>
      </c>
      <c r="D72" s="30" t="s">
        <v>69</v>
      </c>
      <c r="E72" s="165">
        <v>50</v>
      </c>
      <c r="H72" s="26" t="s">
        <v>2</v>
      </c>
      <c r="I72" s="30">
        <v>2018</v>
      </c>
      <c r="J72" s="165">
        <v>50</v>
      </c>
      <c r="K72" s="225">
        <v>0</v>
      </c>
      <c r="L72" s="35">
        <f t="shared" si="1"/>
        <v>50</v>
      </c>
    </row>
    <row r="73" spans="2:12">
      <c r="B73" s="28" t="s">
        <v>83</v>
      </c>
      <c r="C73" s="30">
        <v>2018</v>
      </c>
      <c r="D73" s="30" t="s">
        <v>69</v>
      </c>
      <c r="E73" s="165">
        <v>5</v>
      </c>
      <c r="H73" s="28" t="s">
        <v>83</v>
      </c>
      <c r="I73" s="30">
        <v>2018</v>
      </c>
      <c r="J73" s="165">
        <v>5</v>
      </c>
      <c r="K73" s="225">
        <v>2</v>
      </c>
      <c r="L73" s="35">
        <f t="shared" si="1"/>
        <v>7</v>
      </c>
    </row>
    <row r="74" spans="2:12">
      <c r="B74" s="28" t="s">
        <v>17</v>
      </c>
      <c r="C74" s="30">
        <v>2018</v>
      </c>
      <c r="D74" s="30" t="s">
        <v>69</v>
      </c>
      <c r="E74" s="165">
        <v>0.8</v>
      </c>
      <c r="H74" s="28" t="s">
        <v>17</v>
      </c>
      <c r="I74" s="30">
        <v>2018</v>
      </c>
      <c r="J74" s="165">
        <v>0.8</v>
      </c>
      <c r="K74" s="225"/>
      <c r="L74" s="35">
        <f t="shared" si="1"/>
        <v>0.8</v>
      </c>
    </row>
    <row r="75" spans="2:12">
      <c r="B75" s="26" t="s">
        <v>66</v>
      </c>
      <c r="C75" s="30">
        <v>2018</v>
      </c>
      <c r="D75" s="30" t="s">
        <v>69</v>
      </c>
      <c r="E75" s="168"/>
      <c r="H75" s="26" t="s">
        <v>66</v>
      </c>
      <c r="I75" s="30">
        <v>2018</v>
      </c>
      <c r="J75" s="168"/>
      <c r="K75" s="225"/>
      <c r="L75" s="35">
        <f t="shared" si="1"/>
        <v>0</v>
      </c>
    </row>
    <row r="76" spans="2:12">
      <c r="B76" s="26" t="s">
        <v>31</v>
      </c>
      <c r="C76" s="30">
        <v>2018</v>
      </c>
      <c r="D76" s="30" t="s">
        <v>69</v>
      </c>
      <c r="E76" s="168">
        <v>18</v>
      </c>
      <c r="H76" s="26" t="s">
        <v>31</v>
      </c>
      <c r="I76" s="30">
        <v>2018</v>
      </c>
      <c r="J76" s="168">
        <v>18</v>
      </c>
      <c r="K76" s="225">
        <v>10</v>
      </c>
      <c r="L76" s="35">
        <f t="shared" si="1"/>
        <v>28</v>
      </c>
    </row>
    <row r="77" spans="2:12">
      <c r="B77" s="26" t="s">
        <v>4</v>
      </c>
      <c r="C77" s="30">
        <v>2018</v>
      </c>
      <c r="D77" s="30" t="s">
        <v>69</v>
      </c>
      <c r="E77" s="168">
        <v>19</v>
      </c>
      <c r="H77" s="26" t="s">
        <v>4</v>
      </c>
      <c r="I77" s="30">
        <v>2018</v>
      </c>
      <c r="J77" s="168">
        <v>19</v>
      </c>
      <c r="K77" s="225">
        <v>3</v>
      </c>
      <c r="L77" s="35">
        <f t="shared" si="1"/>
        <v>22</v>
      </c>
    </row>
    <row r="78" spans="2:12">
      <c r="B78" s="26" t="s">
        <v>13</v>
      </c>
      <c r="C78" s="30">
        <v>2018</v>
      </c>
      <c r="D78" s="30" t="s">
        <v>69</v>
      </c>
      <c r="E78" s="168">
        <v>87.5</v>
      </c>
      <c r="H78" s="26" t="s">
        <v>13</v>
      </c>
      <c r="I78" s="30">
        <v>2018</v>
      </c>
      <c r="J78" s="168">
        <v>87.5</v>
      </c>
      <c r="K78" s="225">
        <v>23</v>
      </c>
      <c r="L78" s="35">
        <f t="shared" si="1"/>
        <v>110.5</v>
      </c>
    </row>
    <row r="79" spans="2:12">
      <c r="B79" s="26" t="s">
        <v>34</v>
      </c>
      <c r="C79" s="30">
        <v>2018</v>
      </c>
      <c r="D79" s="30" t="s">
        <v>69</v>
      </c>
      <c r="E79" s="168">
        <v>15</v>
      </c>
      <c r="H79" s="26" t="s">
        <v>34</v>
      </c>
      <c r="I79" s="30">
        <v>2018</v>
      </c>
      <c r="J79" s="168">
        <v>15</v>
      </c>
      <c r="K79" s="225">
        <v>0</v>
      </c>
      <c r="L79" s="35">
        <f t="shared" si="1"/>
        <v>15</v>
      </c>
    </row>
    <row r="80" spans="2:12">
      <c r="B80" s="26" t="s">
        <v>18</v>
      </c>
      <c r="C80" s="30">
        <v>2018</v>
      </c>
      <c r="D80" s="30" t="s">
        <v>69</v>
      </c>
      <c r="E80" s="168">
        <v>20</v>
      </c>
      <c r="H80" s="26" t="s">
        <v>18</v>
      </c>
      <c r="I80" s="30">
        <v>2018</v>
      </c>
      <c r="J80" s="168">
        <v>20</v>
      </c>
      <c r="K80" s="225">
        <v>0</v>
      </c>
      <c r="L80" s="35">
        <f t="shared" si="1"/>
        <v>20</v>
      </c>
    </row>
    <row r="81" spans="2:12">
      <c r="B81" s="154" t="s">
        <v>67</v>
      </c>
      <c r="C81" s="30">
        <v>2018</v>
      </c>
      <c r="D81" s="30" t="s">
        <v>69</v>
      </c>
      <c r="E81" s="168"/>
      <c r="H81" s="154" t="s">
        <v>67</v>
      </c>
      <c r="I81" s="30">
        <v>2018</v>
      </c>
      <c r="J81" s="168"/>
      <c r="K81" s="225">
        <v>15</v>
      </c>
      <c r="L81" s="35">
        <f t="shared" si="1"/>
        <v>15</v>
      </c>
    </row>
    <row r="82" spans="2:12">
      <c r="B82" s="222" t="s">
        <v>5</v>
      </c>
      <c r="C82" s="30">
        <v>2018</v>
      </c>
      <c r="D82" s="30" t="s">
        <v>69</v>
      </c>
      <c r="E82" s="168">
        <v>20</v>
      </c>
      <c r="H82" s="222" t="s">
        <v>5</v>
      </c>
      <c r="I82" s="30">
        <v>2018</v>
      </c>
      <c r="J82" s="168">
        <v>20</v>
      </c>
      <c r="K82" s="225">
        <v>40</v>
      </c>
      <c r="L82" s="35">
        <f t="shared" si="1"/>
        <v>60</v>
      </c>
    </row>
    <row r="83" spans="2:12">
      <c r="B83" s="29" t="s">
        <v>28</v>
      </c>
      <c r="C83" s="30">
        <v>2018</v>
      </c>
      <c r="D83" s="30" t="s">
        <v>69</v>
      </c>
      <c r="E83" s="168">
        <v>121</v>
      </c>
      <c r="H83" s="29" t="s">
        <v>28</v>
      </c>
      <c r="I83" s="30">
        <v>2018</v>
      </c>
      <c r="J83" s="168">
        <v>121</v>
      </c>
      <c r="K83" s="225">
        <v>28</v>
      </c>
      <c r="L83" s="35">
        <f t="shared" si="1"/>
        <v>149</v>
      </c>
    </row>
    <row r="84" spans="2:12">
      <c r="B84" s="29" t="s">
        <v>9</v>
      </c>
      <c r="C84" s="30">
        <v>2018</v>
      </c>
      <c r="D84" s="30" t="s">
        <v>69</v>
      </c>
      <c r="E84" s="168">
        <v>96.95</v>
      </c>
      <c r="H84" s="29" t="s">
        <v>9</v>
      </c>
      <c r="I84" s="30">
        <v>2018</v>
      </c>
      <c r="J84" s="168">
        <v>96.95</v>
      </c>
      <c r="K84" s="225">
        <v>0</v>
      </c>
      <c r="L84" s="35">
        <f t="shared" si="1"/>
        <v>96.95</v>
      </c>
    </row>
    <row r="85" spans="2:12">
      <c r="B85" s="29" t="s">
        <v>14</v>
      </c>
      <c r="C85" s="30">
        <v>2018</v>
      </c>
      <c r="D85" s="30" t="s">
        <v>69</v>
      </c>
      <c r="E85" s="168">
        <v>14</v>
      </c>
      <c r="H85" s="29" t="s">
        <v>14</v>
      </c>
      <c r="I85" s="30">
        <v>2018</v>
      </c>
      <c r="J85" s="168">
        <v>14</v>
      </c>
      <c r="K85" s="225"/>
      <c r="L85" s="35">
        <f t="shared" si="1"/>
        <v>14</v>
      </c>
    </row>
    <row r="86" spans="2:12">
      <c r="B86" s="29" t="s">
        <v>27</v>
      </c>
      <c r="C86" s="30">
        <v>2018</v>
      </c>
      <c r="D86" s="30" t="s">
        <v>69</v>
      </c>
      <c r="E86" s="168">
        <v>60</v>
      </c>
      <c r="H86" s="29" t="s">
        <v>27</v>
      </c>
      <c r="I86" s="30">
        <v>2018</v>
      </c>
      <c r="J86" s="168">
        <v>60</v>
      </c>
      <c r="K86" s="225"/>
      <c r="L86" s="35">
        <f t="shared" si="1"/>
        <v>60</v>
      </c>
    </row>
    <row r="87" spans="2:12">
      <c r="B87" s="29" t="s">
        <v>10</v>
      </c>
      <c r="C87" s="30">
        <v>2018</v>
      </c>
      <c r="D87" s="30" t="s">
        <v>69</v>
      </c>
      <c r="E87" s="168">
        <v>3</v>
      </c>
      <c r="H87" s="29" t="s">
        <v>10</v>
      </c>
      <c r="I87" s="30">
        <v>2018</v>
      </c>
      <c r="J87" s="168">
        <v>3</v>
      </c>
      <c r="K87" s="225">
        <v>16</v>
      </c>
      <c r="L87" s="35">
        <f t="shared" si="1"/>
        <v>19</v>
      </c>
    </row>
    <row r="88" spans="2:12" hidden="1">
      <c r="B88" s="29" t="s">
        <v>23</v>
      </c>
      <c r="C88" s="30">
        <v>2017</v>
      </c>
      <c r="D88" s="30" t="s">
        <v>69</v>
      </c>
      <c r="E88" s="224">
        <v>12</v>
      </c>
      <c r="H88" s="29" t="s">
        <v>23</v>
      </c>
      <c r="I88" s="30">
        <v>2017</v>
      </c>
      <c r="J88" s="224">
        <v>12</v>
      </c>
      <c r="K88" s="52">
        <v>0</v>
      </c>
      <c r="L88" s="35">
        <f t="shared" si="1"/>
        <v>12</v>
      </c>
    </row>
    <row r="89" spans="2:12" hidden="1">
      <c r="B89" s="29" t="s">
        <v>30</v>
      </c>
      <c r="C89" s="30">
        <v>2017</v>
      </c>
      <c r="D89" s="30" t="s">
        <v>69</v>
      </c>
      <c r="E89" s="226">
        <v>21</v>
      </c>
      <c r="H89" s="29" t="s">
        <v>30</v>
      </c>
      <c r="I89" s="30">
        <v>2017</v>
      </c>
      <c r="J89" s="226">
        <v>21</v>
      </c>
      <c r="K89" s="47">
        <v>10</v>
      </c>
      <c r="L89" s="35">
        <f t="shared" si="1"/>
        <v>31</v>
      </c>
    </row>
    <row r="90" spans="2:12" hidden="1">
      <c r="B90" s="26" t="s">
        <v>167</v>
      </c>
      <c r="C90" s="30">
        <v>2017</v>
      </c>
      <c r="D90" s="30" t="s">
        <v>69</v>
      </c>
      <c r="E90" s="226"/>
      <c r="H90" s="26" t="s">
        <v>167</v>
      </c>
      <c r="I90" s="30">
        <v>2017</v>
      </c>
      <c r="J90" s="226"/>
      <c r="K90" s="47"/>
      <c r="L90" s="35">
        <f t="shared" si="1"/>
        <v>0</v>
      </c>
    </row>
    <row r="91" spans="2:12" hidden="1">
      <c r="B91" s="26" t="s">
        <v>68</v>
      </c>
      <c r="C91" s="30">
        <v>2017</v>
      </c>
      <c r="D91" s="30" t="s">
        <v>69</v>
      </c>
      <c r="E91" s="224">
        <v>66</v>
      </c>
      <c r="H91" s="26" t="s">
        <v>68</v>
      </c>
      <c r="I91" s="30">
        <v>2017</v>
      </c>
      <c r="J91" s="224">
        <v>66</v>
      </c>
      <c r="K91" s="52">
        <v>0</v>
      </c>
      <c r="L91" s="35">
        <f t="shared" si="1"/>
        <v>66</v>
      </c>
    </row>
    <row r="92" spans="2:12" hidden="1">
      <c r="B92" s="26" t="s">
        <v>3</v>
      </c>
      <c r="C92" s="30">
        <v>2017</v>
      </c>
      <c r="D92" s="30" t="s">
        <v>69</v>
      </c>
      <c r="E92" s="226" t="s">
        <v>79</v>
      </c>
      <c r="H92" s="26" t="s">
        <v>3</v>
      </c>
      <c r="I92" s="30">
        <v>2017</v>
      </c>
      <c r="J92" s="226" t="s">
        <v>79</v>
      </c>
      <c r="K92" s="47" t="s">
        <v>79</v>
      </c>
      <c r="L92" s="35" t="e">
        <f t="shared" si="1"/>
        <v>#VALUE!</v>
      </c>
    </row>
    <row r="93" spans="2:12" hidden="1">
      <c r="B93" s="26" t="s">
        <v>96</v>
      </c>
      <c r="C93" s="30">
        <v>2017</v>
      </c>
      <c r="D93" s="30" t="s">
        <v>69</v>
      </c>
      <c r="E93" s="226" t="s">
        <v>79</v>
      </c>
      <c r="H93" s="26" t="s">
        <v>96</v>
      </c>
      <c r="I93" s="30">
        <v>2017</v>
      </c>
      <c r="J93" s="226" t="s">
        <v>79</v>
      </c>
      <c r="K93" s="47" t="s">
        <v>79</v>
      </c>
      <c r="L93" s="35" t="e">
        <f t="shared" si="1"/>
        <v>#VALUE!</v>
      </c>
    </row>
    <row r="94" spans="2:12" hidden="1">
      <c r="B94" s="26" t="s">
        <v>24</v>
      </c>
      <c r="C94" s="30">
        <v>2017</v>
      </c>
      <c r="D94" s="30" t="s">
        <v>69</v>
      </c>
      <c r="E94" s="224">
        <v>21</v>
      </c>
      <c r="H94" s="26" t="s">
        <v>24</v>
      </c>
      <c r="I94" s="30">
        <v>2017</v>
      </c>
      <c r="J94" s="224">
        <v>21</v>
      </c>
      <c r="K94" s="52">
        <v>1</v>
      </c>
      <c r="L94" s="35">
        <f t="shared" si="1"/>
        <v>22</v>
      </c>
    </row>
    <row r="95" spans="2:12" hidden="1">
      <c r="B95" s="26" t="s">
        <v>94</v>
      </c>
      <c r="C95" s="30">
        <v>2017</v>
      </c>
      <c r="D95" s="30" t="s">
        <v>69</v>
      </c>
      <c r="E95" s="226"/>
      <c r="H95" s="26" t="s">
        <v>94</v>
      </c>
      <c r="I95" s="30">
        <v>2017</v>
      </c>
      <c r="J95" s="226"/>
      <c r="K95" s="47"/>
      <c r="L95" s="35">
        <f t="shared" si="1"/>
        <v>0</v>
      </c>
    </row>
    <row r="96" spans="2:12" hidden="1">
      <c r="B96" s="26" t="s">
        <v>82</v>
      </c>
      <c r="C96" s="30">
        <v>2017</v>
      </c>
      <c r="D96" s="30" t="s">
        <v>69</v>
      </c>
      <c r="E96" s="226"/>
      <c r="H96" s="26" t="s">
        <v>82</v>
      </c>
      <c r="I96" s="30">
        <v>2017</v>
      </c>
      <c r="J96" s="226"/>
      <c r="K96" s="47"/>
      <c r="L96" s="35">
        <f t="shared" si="1"/>
        <v>0</v>
      </c>
    </row>
    <row r="97" spans="2:12" hidden="1">
      <c r="B97" s="26" t="s">
        <v>80</v>
      </c>
      <c r="C97" s="30">
        <v>2017</v>
      </c>
      <c r="D97" s="30" t="s">
        <v>69</v>
      </c>
      <c r="E97" s="224">
        <v>144</v>
      </c>
      <c r="H97" s="26" t="s">
        <v>80</v>
      </c>
      <c r="I97" s="30">
        <v>2017</v>
      </c>
      <c r="J97" s="224">
        <v>144</v>
      </c>
      <c r="K97" s="52">
        <v>0</v>
      </c>
      <c r="L97" s="35">
        <f t="shared" si="1"/>
        <v>144</v>
      </c>
    </row>
    <row r="98" spans="2:12" hidden="1">
      <c r="B98" s="26" t="s">
        <v>25</v>
      </c>
      <c r="C98" s="30">
        <v>2017</v>
      </c>
      <c r="D98" s="30" t="s">
        <v>69</v>
      </c>
      <c r="E98" s="224">
        <v>168</v>
      </c>
      <c r="H98" s="26" t="s">
        <v>25</v>
      </c>
      <c r="I98" s="30">
        <v>2017</v>
      </c>
      <c r="J98" s="224">
        <v>168</v>
      </c>
      <c r="K98" s="52">
        <v>0</v>
      </c>
      <c r="L98" s="35">
        <f t="shared" si="1"/>
        <v>168</v>
      </c>
    </row>
    <row r="99" spans="2:12" hidden="1">
      <c r="B99" s="26" t="s">
        <v>7</v>
      </c>
      <c r="C99" s="30">
        <v>2017</v>
      </c>
      <c r="D99" s="30" t="s">
        <v>69</v>
      </c>
      <c r="E99" s="226">
        <v>4</v>
      </c>
      <c r="H99" s="26" t="s">
        <v>7</v>
      </c>
      <c r="I99" s="30">
        <v>2017</v>
      </c>
      <c r="J99" s="226">
        <v>4</v>
      </c>
      <c r="K99" s="47">
        <v>3</v>
      </c>
      <c r="L99" s="35">
        <f t="shared" si="1"/>
        <v>7</v>
      </c>
    </row>
    <row r="100" spans="2:12" hidden="1">
      <c r="B100" s="26" t="s">
        <v>78</v>
      </c>
      <c r="C100" s="30">
        <v>2017</v>
      </c>
      <c r="D100" s="30" t="s">
        <v>69</v>
      </c>
      <c r="E100" s="226"/>
      <c r="H100" s="26" t="s">
        <v>78</v>
      </c>
      <c r="I100" s="30">
        <v>2017</v>
      </c>
      <c r="J100" s="226"/>
      <c r="K100" s="47"/>
      <c r="L100" s="35">
        <f t="shared" si="1"/>
        <v>0</v>
      </c>
    </row>
    <row r="101" spans="2:12" hidden="1">
      <c r="B101" s="26" t="s">
        <v>21</v>
      </c>
      <c r="C101" s="30">
        <v>2017</v>
      </c>
      <c r="D101" s="30" t="s">
        <v>69</v>
      </c>
      <c r="E101" s="224">
        <v>55</v>
      </c>
      <c r="H101" s="26" t="s">
        <v>21</v>
      </c>
      <c r="I101" s="30">
        <v>2017</v>
      </c>
      <c r="J101" s="224">
        <v>55</v>
      </c>
      <c r="K101" s="52">
        <v>0</v>
      </c>
      <c r="L101" s="35">
        <f t="shared" si="1"/>
        <v>55</v>
      </c>
    </row>
    <row r="102" spans="2:12" hidden="1">
      <c r="B102" s="26" t="s">
        <v>16</v>
      </c>
      <c r="C102" s="30">
        <v>2017</v>
      </c>
      <c r="D102" s="30" t="s">
        <v>69</v>
      </c>
      <c r="E102" s="224">
        <v>20.55</v>
      </c>
      <c r="H102" s="26" t="s">
        <v>16</v>
      </c>
      <c r="I102" s="30">
        <v>2017</v>
      </c>
      <c r="J102" s="224">
        <v>20.55</v>
      </c>
      <c r="K102" s="62">
        <v>3</v>
      </c>
      <c r="L102" s="35">
        <f t="shared" si="1"/>
        <v>23.55</v>
      </c>
    </row>
    <row r="103" spans="2:12" hidden="1">
      <c r="B103" s="26" t="s">
        <v>12</v>
      </c>
      <c r="C103" s="30">
        <v>2017</v>
      </c>
      <c r="D103" s="30" t="s">
        <v>69</v>
      </c>
      <c r="E103" s="224">
        <v>62</v>
      </c>
      <c r="H103" s="26" t="s">
        <v>12</v>
      </c>
      <c r="I103" s="30">
        <v>2017</v>
      </c>
      <c r="J103" s="224">
        <v>62</v>
      </c>
      <c r="K103" s="62">
        <v>2</v>
      </c>
      <c r="L103" s="35">
        <f t="shared" si="1"/>
        <v>64</v>
      </c>
    </row>
    <row r="104" spans="2:12" hidden="1">
      <c r="B104" s="26" t="s">
        <v>19</v>
      </c>
      <c r="C104" s="30">
        <v>2017</v>
      </c>
      <c r="D104" s="30" t="s">
        <v>69</v>
      </c>
      <c r="E104" s="224">
        <v>15</v>
      </c>
      <c r="H104" s="26" t="s">
        <v>19</v>
      </c>
      <c r="I104" s="30">
        <v>2017</v>
      </c>
      <c r="J104" s="224">
        <v>15</v>
      </c>
      <c r="K104" s="52">
        <v>0</v>
      </c>
      <c r="L104" s="35">
        <f t="shared" si="1"/>
        <v>15</v>
      </c>
    </row>
    <row r="105" spans="2:12" hidden="1">
      <c r="B105" s="26" t="s">
        <v>20</v>
      </c>
      <c r="C105" s="30">
        <v>2017</v>
      </c>
      <c r="D105" s="30" t="s">
        <v>69</v>
      </c>
      <c r="E105" s="224">
        <v>63</v>
      </c>
      <c r="H105" s="26" t="s">
        <v>20</v>
      </c>
      <c r="I105" s="30">
        <v>2017</v>
      </c>
      <c r="J105" s="224">
        <v>63</v>
      </c>
      <c r="K105" s="62">
        <v>8</v>
      </c>
      <c r="L105" s="35">
        <f t="shared" si="1"/>
        <v>71</v>
      </c>
    </row>
    <row r="106" spans="2:12" hidden="1">
      <c r="B106" s="26" t="s">
        <v>8</v>
      </c>
      <c r="C106" s="30">
        <v>2017</v>
      </c>
      <c r="D106" s="30" t="s">
        <v>69</v>
      </c>
      <c r="E106" s="226">
        <v>10</v>
      </c>
      <c r="H106" s="26" t="s">
        <v>8</v>
      </c>
      <c r="I106" s="30">
        <v>2017</v>
      </c>
      <c r="J106" s="226">
        <v>10</v>
      </c>
      <c r="K106" s="47">
        <v>4</v>
      </c>
      <c r="L106" s="35">
        <f t="shared" si="1"/>
        <v>14</v>
      </c>
    </row>
    <row r="107" spans="2:12" hidden="1">
      <c r="B107" s="26" t="s">
        <v>15</v>
      </c>
      <c r="C107" s="30">
        <v>2017</v>
      </c>
      <c r="D107" s="30" t="s">
        <v>69</v>
      </c>
      <c r="E107" s="224">
        <v>90</v>
      </c>
      <c r="H107" s="26" t="s">
        <v>15</v>
      </c>
      <c r="I107" s="30">
        <v>2017</v>
      </c>
      <c r="J107" s="224">
        <v>90</v>
      </c>
      <c r="K107" s="52">
        <v>50</v>
      </c>
      <c r="L107" s="35">
        <f t="shared" si="1"/>
        <v>140</v>
      </c>
    </row>
    <row r="108" spans="2:12" hidden="1">
      <c r="B108" s="26" t="s">
        <v>6</v>
      </c>
      <c r="C108" s="30">
        <v>2017</v>
      </c>
      <c r="D108" s="30" t="s">
        <v>69</v>
      </c>
      <c r="E108" s="224">
        <v>66</v>
      </c>
      <c r="H108" s="26" t="s">
        <v>6</v>
      </c>
      <c r="I108" s="30">
        <v>2017</v>
      </c>
      <c r="J108" s="224">
        <v>66</v>
      </c>
      <c r="K108" s="52">
        <v>0</v>
      </c>
      <c r="L108" s="35">
        <f t="shared" si="1"/>
        <v>66</v>
      </c>
    </row>
    <row r="109" spans="2:12" hidden="1">
      <c r="B109" s="26" t="s">
        <v>11</v>
      </c>
      <c r="C109" s="30">
        <v>2017</v>
      </c>
      <c r="D109" s="30" t="s">
        <v>69</v>
      </c>
      <c r="E109" s="224">
        <v>14</v>
      </c>
      <c r="H109" s="26" t="s">
        <v>11</v>
      </c>
      <c r="I109" s="30">
        <v>2017</v>
      </c>
      <c r="J109" s="224">
        <v>14</v>
      </c>
      <c r="K109" s="92">
        <v>2.35</v>
      </c>
      <c r="L109" s="35">
        <f t="shared" si="1"/>
        <v>16.350000000000001</v>
      </c>
    </row>
    <row r="110" spans="2:12" hidden="1">
      <c r="B110" s="28" t="s">
        <v>26</v>
      </c>
      <c r="C110" s="30">
        <v>2017</v>
      </c>
      <c r="D110" s="30" t="s">
        <v>69</v>
      </c>
      <c r="E110" s="226" t="s">
        <v>79</v>
      </c>
      <c r="H110" s="28" t="s">
        <v>26</v>
      </c>
      <c r="I110" s="30">
        <v>2017</v>
      </c>
      <c r="J110" s="226" t="s">
        <v>79</v>
      </c>
      <c r="K110" s="47" t="s">
        <v>79</v>
      </c>
      <c r="L110" s="35" t="e">
        <f t="shared" si="1"/>
        <v>#VALUE!</v>
      </c>
    </row>
    <row r="111" spans="2:12" hidden="1">
      <c r="B111" s="153" t="s">
        <v>278</v>
      </c>
      <c r="C111" s="30">
        <v>2017</v>
      </c>
      <c r="D111" s="30" t="s">
        <v>69</v>
      </c>
      <c r="E111" s="224">
        <v>80</v>
      </c>
      <c r="H111" s="153" t="s">
        <v>278</v>
      </c>
      <c r="I111" s="30">
        <v>2017</v>
      </c>
      <c r="J111" s="224">
        <v>80</v>
      </c>
      <c r="K111" s="188">
        <v>2</v>
      </c>
      <c r="L111" s="35">
        <f t="shared" si="1"/>
        <v>82</v>
      </c>
    </row>
    <row r="112" spans="2:12" hidden="1">
      <c r="B112" s="28" t="s">
        <v>118</v>
      </c>
      <c r="C112" s="30">
        <v>2017</v>
      </c>
      <c r="D112" s="30" t="s">
        <v>69</v>
      </c>
      <c r="E112" s="224">
        <v>2</v>
      </c>
      <c r="H112" s="28" t="s">
        <v>118</v>
      </c>
      <c r="I112" s="30">
        <v>2017</v>
      </c>
      <c r="J112" s="224">
        <v>2</v>
      </c>
      <c r="K112" s="52">
        <v>0</v>
      </c>
      <c r="L112" s="35">
        <f t="shared" si="1"/>
        <v>2</v>
      </c>
    </row>
    <row r="113" spans="2:12" hidden="1">
      <c r="B113" s="26" t="s">
        <v>2</v>
      </c>
      <c r="C113" s="30">
        <v>2017</v>
      </c>
      <c r="D113" s="30" t="s">
        <v>69</v>
      </c>
      <c r="E113" s="224">
        <v>50</v>
      </c>
      <c r="H113" s="26" t="s">
        <v>2</v>
      </c>
      <c r="I113" s="30">
        <v>2017</v>
      </c>
      <c r="J113" s="224">
        <v>50</v>
      </c>
      <c r="K113" s="63">
        <v>0</v>
      </c>
      <c r="L113" s="35">
        <f t="shared" si="1"/>
        <v>50</v>
      </c>
    </row>
    <row r="114" spans="2:12" hidden="1">
      <c r="B114" s="28" t="s">
        <v>83</v>
      </c>
      <c r="C114" s="30">
        <v>2017</v>
      </c>
      <c r="D114" s="30" t="s">
        <v>69</v>
      </c>
      <c r="E114" s="224">
        <v>7</v>
      </c>
      <c r="H114" s="28" t="s">
        <v>83</v>
      </c>
      <c r="I114" s="30">
        <v>2017</v>
      </c>
      <c r="J114" s="224">
        <v>7</v>
      </c>
      <c r="K114" s="52">
        <v>0</v>
      </c>
      <c r="L114" s="35">
        <f t="shared" si="1"/>
        <v>7</v>
      </c>
    </row>
    <row r="115" spans="2:12" hidden="1">
      <c r="B115" s="28" t="s">
        <v>17</v>
      </c>
      <c r="C115" s="30">
        <v>2017</v>
      </c>
      <c r="D115" s="30" t="s">
        <v>69</v>
      </c>
      <c r="E115" s="224">
        <v>0.8</v>
      </c>
      <c r="H115" s="28" t="s">
        <v>17</v>
      </c>
      <c r="I115" s="30">
        <v>2017</v>
      </c>
      <c r="J115" s="224">
        <v>0.8</v>
      </c>
      <c r="K115" s="52">
        <v>0</v>
      </c>
      <c r="L115" s="35">
        <f t="shared" si="1"/>
        <v>0.8</v>
      </c>
    </row>
    <row r="116" spans="2:12" hidden="1">
      <c r="B116" s="28" t="s">
        <v>66</v>
      </c>
      <c r="C116" s="30">
        <v>2017</v>
      </c>
      <c r="D116" s="30" t="s">
        <v>69</v>
      </c>
      <c r="E116" s="226" t="s">
        <v>79</v>
      </c>
      <c r="H116" s="28" t="s">
        <v>66</v>
      </c>
      <c r="I116" s="30">
        <v>2017</v>
      </c>
      <c r="J116" s="226" t="s">
        <v>79</v>
      </c>
      <c r="K116" s="47" t="s">
        <v>79</v>
      </c>
      <c r="L116" s="35" t="e">
        <f t="shared" si="1"/>
        <v>#VALUE!</v>
      </c>
    </row>
    <row r="117" spans="2:12" hidden="1">
      <c r="B117" s="26" t="s">
        <v>31</v>
      </c>
      <c r="C117" s="30">
        <v>2017</v>
      </c>
      <c r="D117" s="30" t="s">
        <v>69</v>
      </c>
      <c r="E117" s="224">
        <v>18</v>
      </c>
      <c r="H117" s="26" t="s">
        <v>31</v>
      </c>
      <c r="I117" s="30">
        <v>2017</v>
      </c>
      <c r="J117" s="224">
        <v>18</v>
      </c>
      <c r="K117" s="52">
        <v>7</v>
      </c>
      <c r="L117" s="35">
        <f t="shared" si="1"/>
        <v>25</v>
      </c>
    </row>
    <row r="118" spans="2:12" hidden="1">
      <c r="B118" s="26" t="s">
        <v>4</v>
      </c>
      <c r="C118" s="30">
        <v>2017</v>
      </c>
      <c r="D118" s="30" t="s">
        <v>69</v>
      </c>
      <c r="E118" s="224">
        <v>19</v>
      </c>
      <c r="H118" s="26" t="s">
        <v>4</v>
      </c>
      <c r="I118" s="30">
        <v>2017</v>
      </c>
      <c r="J118" s="224">
        <v>19</v>
      </c>
      <c r="K118" s="63">
        <v>3</v>
      </c>
      <c r="L118" s="35">
        <f t="shared" si="1"/>
        <v>22</v>
      </c>
    </row>
    <row r="119" spans="2:12" hidden="1">
      <c r="B119" s="26" t="s">
        <v>13</v>
      </c>
      <c r="C119" s="30">
        <v>2017</v>
      </c>
      <c r="D119" s="30" t="s">
        <v>69</v>
      </c>
      <c r="E119" s="224">
        <v>76</v>
      </c>
      <c r="H119" s="26" t="s">
        <v>13</v>
      </c>
      <c r="I119" s="30">
        <v>2017</v>
      </c>
      <c r="J119" s="224">
        <v>76</v>
      </c>
      <c r="K119" s="92">
        <v>15</v>
      </c>
      <c r="L119" s="35">
        <f t="shared" si="1"/>
        <v>91</v>
      </c>
    </row>
    <row r="120" spans="2:12" hidden="1">
      <c r="B120" s="26" t="s">
        <v>34</v>
      </c>
      <c r="C120" s="30">
        <v>2017</v>
      </c>
      <c r="D120" s="30" t="s">
        <v>69</v>
      </c>
      <c r="E120" s="226">
        <v>15</v>
      </c>
      <c r="H120" s="26" t="s">
        <v>34</v>
      </c>
      <c r="I120" s="30">
        <v>2017</v>
      </c>
      <c r="J120" s="226">
        <v>15</v>
      </c>
      <c r="K120" s="47">
        <v>0</v>
      </c>
      <c r="L120" s="35">
        <f t="shared" si="1"/>
        <v>15</v>
      </c>
    </row>
    <row r="121" spans="2:12" hidden="1">
      <c r="B121" s="26" t="s">
        <v>18</v>
      </c>
      <c r="C121" s="30">
        <v>2017</v>
      </c>
      <c r="D121" s="30" t="s">
        <v>69</v>
      </c>
      <c r="E121" s="224">
        <v>20</v>
      </c>
      <c r="H121" s="26" t="s">
        <v>18</v>
      </c>
      <c r="I121" s="30">
        <v>2017</v>
      </c>
      <c r="J121" s="224">
        <v>20</v>
      </c>
      <c r="K121" s="52">
        <v>0</v>
      </c>
      <c r="L121" s="35">
        <f t="shared" si="1"/>
        <v>20</v>
      </c>
    </row>
    <row r="122" spans="2:12" hidden="1">
      <c r="B122" s="26" t="s">
        <v>67</v>
      </c>
      <c r="C122" s="30">
        <v>2017</v>
      </c>
      <c r="D122" s="30" t="s">
        <v>69</v>
      </c>
      <c r="E122" s="226">
        <v>0</v>
      </c>
      <c r="H122" s="26" t="s">
        <v>67</v>
      </c>
      <c r="I122" s="30">
        <v>2017</v>
      </c>
      <c r="J122" s="226">
        <v>0</v>
      </c>
      <c r="K122" s="64">
        <v>15</v>
      </c>
      <c r="L122" s="35">
        <f t="shared" si="1"/>
        <v>15</v>
      </c>
    </row>
    <row r="123" spans="2:12" hidden="1">
      <c r="B123" s="228" t="s">
        <v>5</v>
      </c>
      <c r="C123" s="30">
        <v>2017</v>
      </c>
      <c r="D123" s="30" t="s">
        <v>69</v>
      </c>
      <c r="E123" s="224">
        <v>10</v>
      </c>
      <c r="H123" s="228" t="s">
        <v>5</v>
      </c>
      <c r="I123" s="30">
        <v>2017</v>
      </c>
      <c r="J123" s="224">
        <v>10</v>
      </c>
      <c r="K123" s="64">
        <v>40</v>
      </c>
      <c r="L123" s="35">
        <f t="shared" si="1"/>
        <v>50</v>
      </c>
    </row>
    <row r="124" spans="2:12" hidden="1">
      <c r="B124" s="26" t="s">
        <v>28</v>
      </c>
      <c r="C124" s="30">
        <v>2017</v>
      </c>
      <c r="D124" s="30" t="s">
        <v>69</v>
      </c>
      <c r="E124" s="224">
        <v>118</v>
      </c>
      <c r="H124" s="26" t="s">
        <v>28</v>
      </c>
      <c r="I124" s="30">
        <v>2017</v>
      </c>
      <c r="J124" s="224">
        <v>118</v>
      </c>
      <c r="K124" s="52">
        <v>30</v>
      </c>
      <c r="L124" s="35">
        <f t="shared" si="1"/>
        <v>148</v>
      </c>
    </row>
    <row r="125" spans="2:12" hidden="1">
      <c r="B125" s="29" t="s">
        <v>9</v>
      </c>
      <c r="C125" s="30">
        <v>2017</v>
      </c>
      <c r="D125" s="30" t="s">
        <v>69</v>
      </c>
      <c r="E125" s="224">
        <v>91.95</v>
      </c>
      <c r="H125" s="29" t="s">
        <v>9</v>
      </c>
      <c r="I125" s="30">
        <v>2017</v>
      </c>
      <c r="J125" s="224">
        <v>91.95</v>
      </c>
      <c r="K125" s="52">
        <v>0</v>
      </c>
      <c r="L125" s="35">
        <f t="shared" si="1"/>
        <v>91.95</v>
      </c>
    </row>
    <row r="126" spans="2:12" hidden="1">
      <c r="B126" s="29" t="s">
        <v>14</v>
      </c>
      <c r="C126" s="30">
        <v>2017</v>
      </c>
      <c r="D126" s="30" t="s">
        <v>69</v>
      </c>
      <c r="E126" s="226">
        <v>14</v>
      </c>
      <c r="H126" s="29" t="s">
        <v>14</v>
      </c>
      <c r="I126" s="30">
        <v>2017</v>
      </c>
      <c r="J126" s="226">
        <v>14</v>
      </c>
      <c r="K126" s="47">
        <v>0</v>
      </c>
      <c r="L126" s="35">
        <f t="shared" si="1"/>
        <v>14</v>
      </c>
    </row>
    <row r="127" spans="2:12" hidden="1">
      <c r="B127" s="29" t="s">
        <v>27</v>
      </c>
      <c r="C127" s="30">
        <v>2017</v>
      </c>
      <c r="D127" s="30" t="s">
        <v>69</v>
      </c>
      <c r="E127" s="226">
        <v>90</v>
      </c>
      <c r="H127" s="29" t="s">
        <v>27</v>
      </c>
      <c r="I127" s="30">
        <v>2017</v>
      </c>
      <c r="J127" s="226">
        <v>90</v>
      </c>
      <c r="K127" s="47">
        <v>0</v>
      </c>
      <c r="L127" s="35">
        <f t="shared" si="1"/>
        <v>90</v>
      </c>
    </row>
    <row r="128" spans="2:12" hidden="1">
      <c r="B128" s="29" t="s">
        <v>10</v>
      </c>
      <c r="C128" s="30">
        <v>2017</v>
      </c>
      <c r="D128" s="30" t="s">
        <v>69</v>
      </c>
      <c r="E128" s="224">
        <v>3</v>
      </c>
      <c r="H128" s="29" t="s">
        <v>10</v>
      </c>
      <c r="I128" s="30">
        <v>2017</v>
      </c>
      <c r="J128" s="224">
        <v>3</v>
      </c>
      <c r="K128" s="52">
        <v>12</v>
      </c>
      <c r="L128" s="35">
        <f t="shared" si="1"/>
        <v>15</v>
      </c>
    </row>
    <row r="129" spans="2:23">
      <c r="B129" s="29" t="s">
        <v>23</v>
      </c>
      <c r="C129" s="30">
        <v>2019</v>
      </c>
      <c r="D129" s="30" t="s">
        <v>70</v>
      </c>
      <c r="E129" s="165">
        <v>0</v>
      </c>
      <c r="G129" s="36"/>
      <c r="H129" s="116"/>
      <c r="J129" s="9"/>
      <c r="L129" s="35">
        <f t="shared" si="1"/>
        <v>0</v>
      </c>
      <c r="M129" s="36"/>
      <c r="N129" s="116"/>
      <c r="P129" s="9"/>
      <c r="Q129" s="116"/>
      <c r="S129" s="30"/>
      <c r="T129" s="9"/>
      <c r="V129" s="36"/>
      <c r="W129" s="56"/>
    </row>
    <row r="130" spans="2:23">
      <c r="B130" s="29" t="s">
        <v>23</v>
      </c>
      <c r="C130" s="30">
        <v>2018</v>
      </c>
      <c r="D130" s="30" t="s">
        <v>70</v>
      </c>
      <c r="E130" s="165">
        <v>0</v>
      </c>
      <c r="L130" s="35">
        <f t="shared" si="1"/>
        <v>0</v>
      </c>
    </row>
    <row r="131" spans="2:23">
      <c r="B131" s="26" t="s">
        <v>23</v>
      </c>
      <c r="C131" s="30">
        <v>2017</v>
      </c>
      <c r="D131" s="30" t="s">
        <v>70</v>
      </c>
      <c r="E131" s="224">
        <v>0</v>
      </c>
      <c r="L131" s="35">
        <f t="shared" si="1"/>
        <v>0</v>
      </c>
    </row>
    <row r="132" spans="2:23">
      <c r="B132" s="26" t="s">
        <v>30</v>
      </c>
      <c r="C132" s="30">
        <v>2019</v>
      </c>
      <c r="D132" s="30" t="s">
        <v>70</v>
      </c>
      <c r="E132" s="165">
        <v>8</v>
      </c>
      <c r="G132" s="36"/>
      <c r="H132" s="116"/>
      <c r="J132" s="9"/>
      <c r="L132" s="35">
        <f t="shared" ref="L132:L195" si="2">J132+K132</f>
        <v>0</v>
      </c>
      <c r="M132" s="36"/>
      <c r="N132" s="116"/>
      <c r="P132" s="9"/>
      <c r="Q132" s="116"/>
      <c r="S132" s="30"/>
      <c r="T132" s="9"/>
      <c r="V132" s="36"/>
      <c r="W132" s="56"/>
    </row>
    <row r="133" spans="2:23">
      <c r="B133" s="26" t="s">
        <v>30</v>
      </c>
      <c r="C133" s="30">
        <v>2018</v>
      </c>
      <c r="D133" s="30" t="s">
        <v>70</v>
      </c>
      <c r="E133" s="165">
        <v>10</v>
      </c>
      <c r="L133" s="35">
        <f t="shared" si="2"/>
        <v>0</v>
      </c>
    </row>
    <row r="134" spans="2:23">
      <c r="B134" s="26" t="s">
        <v>30</v>
      </c>
      <c r="C134" s="30">
        <v>2017</v>
      </c>
      <c r="D134" s="30" t="s">
        <v>70</v>
      </c>
      <c r="E134" s="226">
        <v>10</v>
      </c>
      <c r="L134" s="35">
        <f t="shared" si="2"/>
        <v>0</v>
      </c>
    </row>
    <row r="135" spans="2:23">
      <c r="B135" s="26" t="s">
        <v>167</v>
      </c>
      <c r="C135" s="30">
        <v>2019</v>
      </c>
      <c r="D135" s="30" t="s">
        <v>70</v>
      </c>
      <c r="E135" s="165"/>
      <c r="G135" s="36"/>
      <c r="H135" s="116"/>
      <c r="J135" s="9"/>
      <c r="L135" s="35">
        <f t="shared" si="2"/>
        <v>0</v>
      </c>
      <c r="M135" s="36"/>
      <c r="N135" s="116"/>
      <c r="P135" s="9"/>
      <c r="Q135" s="116"/>
      <c r="S135" s="30"/>
      <c r="T135" s="9"/>
      <c r="V135" s="36"/>
      <c r="W135" s="56"/>
    </row>
    <row r="136" spans="2:23">
      <c r="B136" s="26" t="s">
        <v>167</v>
      </c>
      <c r="C136" s="30">
        <v>2018</v>
      </c>
      <c r="D136" s="30" t="s">
        <v>70</v>
      </c>
      <c r="E136" s="165"/>
      <c r="L136" s="35">
        <f t="shared" si="2"/>
        <v>0</v>
      </c>
    </row>
    <row r="137" spans="2:23">
      <c r="B137" s="26" t="s">
        <v>167</v>
      </c>
      <c r="C137" s="30">
        <v>2017</v>
      </c>
      <c r="D137" s="30" t="s">
        <v>70</v>
      </c>
      <c r="E137" s="226"/>
      <c r="L137" s="35">
        <f t="shared" si="2"/>
        <v>0</v>
      </c>
    </row>
    <row r="138" spans="2:23">
      <c r="B138" s="26" t="s">
        <v>68</v>
      </c>
      <c r="C138" s="30">
        <v>2019</v>
      </c>
      <c r="D138" s="30" t="s">
        <v>70</v>
      </c>
      <c r="E138" s="165">
        <v>5</v>
      </c>
      <c r="G138" s="36"/>
      <c r="H138" s="116"/>
      <c r="J138" s="9"/>
      <c r="L138" s="35">
        <f t="shared" si="2"/>
        <v>0</v>
      </c>
      <c r="M138" s="36"/>
      <c r="N138" s="116"/>
      <c r="P138" s="9"/>
      <c r="Q138" s="116"/>
      <c r="S138" s="30"/>
      <c r="T138" s="9"/>
      <c r="V138" s="36"/>
      <c r="W138" s="56"/>
    </row>
    <row r="139" spans="2:23">
      <c r="B139" s="26" t="s">
        <v>68</v>
      </c>
      <c r="C139" s="30">
        <v>2018</v>
      </c>
      <c r="D139" s="30" t="s">
        <v>70</v>
      </c>
      <c r="E139" s="165">
        <v>5</v>
      </c>
      <c r="L139" s="35">
        <f t="shared" si="2"/>
        <v>0</v>
      </c>
    </row>
    <row r="140" spans="2:23">
      <c r="B140" s="26" t="s">
        <v>68</v>
      </c>
      <c r="C140" s="30">
        <v>2017</v>
      </c>
      <c r="D140" s="30" t="s">
        <v>70</v>
      </c>
      <c r="E140" s="224">
        <v>0</v>
      </c>
      <c r="L140" s="35">
        <f t="shared" si="2"/>
        <v>0</v>
      </c>
    </row>
    <row r="141" spans="2:23">
      <c r="B141" s="26" t="s">
        <v>3</v>
      </c>
      <c r="C141" s="30">
        <v>2019</v>
      </c>
      <c r="D141" s="30" t="s">
        <v>70</v>
      </c>
      <c r="E141" s="165">
        <v>2</v>
      </c>
      <c r="G141" s="36"/>
      <c r="H141" s="116"/>
      <c r="J141" s="9"/>
      <c r="L141" s="35">
        <f t="shared" si="2"/>
        <v>0</v>
      </c>
      <c r="M141" s="36"/>
      <c r="N141" s="116"/>
      <c r="P141" s="9"/>
      <c r="Q141" s="116"/>
      <c r="S141" s="30"/>
      <c r="T141" s="9"/>
      <c r="V141" s="36"/>
      <c r="W141" s="56"/>
    </row>
    <row r="142" spans="2:23">
      <c r="B142" s="26" t="s">
        <v>3</v>
      </c>
      <c r="C142" s="30">
        <v>2018</v>
      </c>
      <c r="D142" s="30" t="s">
        <v>70</v>
      </c>
      <c r="E142" s="165"/>
      <c r="L142" s="35">
        <f t="shared" si="2"/>
        <v>0</v>
      </c>
    </row>
    <row r="143" spans="2:23">
      <c r="B143" s="26" t="s">
        <v>3</v>
      </c>
      <c r="C143" s="30">
        <v>2017</v>
      </c>
      <c r="D143" s="30" t="s">
        <v>70</v>
      </c>
      <c r="E143" s="226" t="s">
        <v>79</v>
      </c>
      <c r="L143" s="35">
        <f t="shared" si="2"/>
        <v>0</v>
      </c>
    </row>
    <row r="144" spans="2:23">
      <c r="B144" s="26" t="s">
        <v>96</v>
      </c>
      <c r="C144" s="30">
        <v>2019</v>
      </c>
      <c r="D144" s="30" t="s">
        <v>70</v>
      </c>
      <c r="E144" s="165">
        <v>0</v>
      </c>
      <c r="G144" s="36"/>
      <c r="H144" s="116"/>
      <c r="J144" s="9"/>
      <c r="L144" s="35">
        <f t="shared" si="2"/>
        <v>0</v>
      </c>
      <c r="M144" s="36"/>
      <c r="N144" s="116"/>
      <c r="P144" s="9"/>
      <c r="Q144" s="116"/>
      <c r="S144" s="30"/>
      <c r="T144" s="9"/>
      <c r="V144" s="36"/>
      <c r="W144" s="56"/>
    </row>
    <row r="145" spans="2:23">
      <c r="B145" s="26" t="s">
        <v>96</v>
      </c>
      <c r="C145" s="30">
        <v>2018</v>
      </c>
      <c r="D145" s="30" t="s">
        <v>70</v>
      </c>
      <c r="E145" s="165">
        <v>0</v>
      </c>
      <c r="L145" s="35">
        <f t="shared" si="2"/>
        <v>0</v>
      </c>
    </row>
    <row r="146" spans="2:23">
      <c r="B146" s="26" t="s">
        <v>96</v>
      </c>
      <c r="C146" s="30">
        <v>2017</v>
      </c>
      <c r="D146" s="30" t="s">
        <v>70</v>
      </c>
      <c r="E146" s="226" t="s">
        <v>79</v>
      </c>
      <c r="L146" s="35">
        <f t="shared" si="2"/>
        <v>0</v>
      </c>
    </row>
    <row r="147" spans="2:23">
      <c r="B147" s="26" t="s">
        <v>24</v>
      </c>
      <c r="C147" s="30">
        <v>2019</v>
      </c>
      <c r="D147" s="30" t="s">
        <v>70</v>
      </c>
      <c r="E147" s="165">
        <v>0</v>
      </c>
      <c r="G147" s="36"/>
      <c r="H147" s="116"/>
      <c r="J147" s="9"/>
      <c r="L147" s="35">
        <f t="shared" si="2"/>
        <v>0</v>
      </c>
      <c r="M147" s="36"/>
      <c r="N147" s="116"/>
      <c r="P147" s="9"/>
      <c r="Q147" s="116"/>
      <c r="S147" s="30"/>
      <c r="T147" s="9"/>
      <c r="V147" s="36"/>
      <c r="W147" s="56"/>
    </row>
    <row r="148" spans="2:23">
      <c r="B148" s="26" t="s">
        <v>24</v>
      </c>
      <c r="C148" s="30">
        <v>2018</v>
      </c>
      <c r="D148" s="30" t="s">
        <v>70</v>
      </c>
      <c r="E148" s="165">
        <v>1</v>
      </c>
      <c r="L148" s="35">
        <f t="shared" si="2"/>
        <v>0</v>
      </c>
    </row>
    <row r="149" spans="2:23">
      <c r="B149" s="26" t="s">
        <v>24</v>
      </c>
      <c r="C149" s="30">
        <v>2017</v>
      </c>
      <c r="D149" s="30" t="s">
        <v>70</v>
      </c>
      <c r="E149" s="224">
        <v>1</v>
      </c>
      <c r="L149" s="35">
        <f t="shared" si="2"/>
        <v>0</v>
      </c>
    </row>
    <row r="150" spans="2:23">
      <c r="B150" s="26" t="s">
        <v>94</v>
      </c>
      <c r="C150" s="30">
        <v>2019</v>
      </c>
      <c r="D150" s="30" t="s">
        <v>70</v>
      </c>
      <c r="E150" s="165">
        <v>5.6</v>
      </c>
      <c r="G150" s="36"/>
      <c r="H150" s="116"/>
      <c r="J150" s="9"/>
      <c r="L150" s="35">
        <f t="shared" si="2"/>
        <v>0</v>
      </c>
      <c r="M150" s="36"/>
      <c r="N150" s="116"/>
      <c r="P150" s="9"/>
      <c r="Q150" s="116"/>
      <c r="S150" s="30"/>
      <c r="T150" s="9"/>
      <c r="V150" s="36"/>
      <c r="W150" s="56"/>
    </row>
    <row r="151" spans="2:23">
      <c r="B151" s="26" t="s">
        <v>94</v>
      </c>
      <c r="C151" s="30">
        <v>2018</v>
      </c>
      <c r="D151" s="30" t="s">
        <v>70</v>
      </c>
      <c r="E151" s="165">
        <v>4</v>
      </c>
      <c r="L151" s="35">
        <f t="shared" si="2"/>
        <v>0</v>
      </c>
    </row>
    <row r="152" spans="2:23">
      <c r="B152" s="26" t="s">
        <v>94</v>
      </c>
      <c r="C152" s="30">
        <v>2017</v>
      </c>
      <c r="D152" s="30" t="s">
        <v>70</v>
      </c>
      <c r="E152" s="226"/>
      <c r="L152" s="35">
        <f t="shared" si="2"/>
        <v>0</v>
      </c>
    </row>
    <row r="153" spans="2:23">
      <c r="B153" s="26" t="s">
        <v>82</v>
      </c>
      <c r="C153" s="30">
        <v>2019</v>
      </c>
      <c r="D153" s="30" t="s">
        <v>70</v>
      </c>
      <c r="E153" s="165"/>
      <c r="G153" s="36"/>
      <c r="H153" s="116"/>
      <c r="J153" s="9"/>
      <c r="L153" s="35">
        <f t="shared" si="2"/>
        <v>0</v>
      </c>
      <c r="M153" s="36"/>
      <c r="N153" s="116"/>
      <c r="P153" s="9"/>
      <c r="Q153" s="116"/>
      <c r="S153" s="30"/>
      <c r="T153" s="9"/>
      <c r="V153" s="36"/>
      <c r="W153" s="56"/>
    </row>
    <row r="154" spans="2:23">
      <c r="B154" s="26" t="s">
        <v>82</v>
      </c>
      <c r="C154" s="30">
        <v>2018</v>
      </c>
      <c r="D154" s="30" t="s">
        <v>70</v>
      </c>
      <c r="E154" s="165"/>
      <c r="L154" s="35">
        <f t="shared" si="2"/>
        <v>0</v>
      </c>
    </row>
    <row r="155" spans="2:23">
      <c r="B155" s="26" t="s">
        <v>82</v>
      </c>
      <c r="C155" s="30">
        <v>2017</v>
      </c>
      <c r="D155" s="30" t="s">
        <v>70</v>
      </c>
      <c r="E155" s="226"/>
      <c r="L155" s="35">
        <f t="shared" si="2"/>
        <v>0</v>
      </c>
    </row>
    <row r="156" spans="2:23">
      <c r="B156" s="26" t="s">
        <v>80</v>
      </c>
      <c r="C156" s="30">
        <v>2019</v>
      </c>
      <c r="D156" s="30" t="s">
        <v>70</v>
      </c>
      <c r="E156" s="165"/>
      <c r="G156" s="36"/>
      <c r="H156" s="116"/>
      <c r="J156" s="9"/>
      <c r="L156" s="35">
        <f t="shared" si="2"/>
        <v>0</v>
      </c>
      <c r="M156" s="36"/>
      <c r="N156" s="116"/>
      <c r="P156" s="9"/>
      <c r="Q156" s="116"/>
      <c r="S156" s="30"/>
      <c r="T156" s="9"/>
      <c r="V156" s="36"/>
      <c r="W156" s="56"/>
    </row>
    <row r="157" spans="2:23">
      <c r="B157" s="26" t="s">
        <v>80</v>
      </c>
      <c r="C157" s="30">
        <v>2018</v>
      </c>
      <c r="D157" s="30" t="s">
        <v>70</v>
      </c>
      <c r="E157" s="165">
        <v>0</v>
      </c>
      <c r="L157" s="35">
        <f t="shared" si="2"/>
        <v>0</v>
      </c>
    </row>
    <row r="158" spans="2:23">
      <c r="B158" s="26" t="s">
        <v>80</v>
      </c>
      <c r="C158" s="30">
        <v>2017</v>
      </c>
      <c r="D158" s="30" t="s">
        <v>70</v>
      </c>
      <c r="E158" s="224">
        <v>0</v>
      </c>
      <c r="L158" s="35">
        <f t="shared" si="2"/>
        <v>0</v>
      </c>
    </row>
    <row r="159" spans="2:23">
      <c r="B159" s="26" t="s">
        <v>25</v>
      </c>
      <c r="C159" s="30">
        <v>2019</v>
      </c>
      <c r="D159" s="30" t="s">
        <v>70</v>
      </c>
      <c r="E159" s="165">
        <v>0</v>
      </c>
      <c r="G159" s="36"/>
      <c r="H159" s="116"/>
      <c r="J159" s="9"/>
      <c r="L159" s="35">
        <f t="shared" si="2"/>
        <v>0</v>
      </c>
      <c r="M159" s="36"/>
      <c r="N159" s="116"/>
      <c r="P159" s="9"/>
      <c r="Q159" s="116"/>
      <c r="S159" s="30"/>
      <c r="T159" s="9"/>
      <c r="V159" s="36"/>
      <c r="W159" s="56"/>
    </row>
    <row r="160" spans="2:23">
      <c r="B160" s="26" t="s">
        <v>25</v>
      </c>
      <c r="C160" s="30">
        <v>2018</v>
      </c>
      <c r="D160" s="30" t="s">
        <v>70</v>
      </c>
      <c r="E160" s="165">
        <v>0</v>
      </c>
      <c r="L160" s="35">
        <f t="shared" si="2"/>
        <v>0</v>
      </c>
    </row>
    <row r="161" spans="2:23">
      <c r="B161" s="26" t="s">
        <v>25</v>
      </c>
      <c r="C161" s="30">
        <v>2017</v>
      </c>
      <c r="D161" s="30" t="s">
        <v>70</v>
      </c>
      <c r="E161" s="224">
        <v>0</v>
      </c>
      <c r="L161" s="35">
        <f t="shared" si="2"/>
        <v>0</v>
      </c>
    </row>
    <row r="162" spans="2:23">
      <c r="B162" s="26" t="s">
        <v>7</v>
      </c>
      <c r="C162" s="30">
        <v>2019</v>
      </c>
      <c r="D162" s="30" t="s">
        <v>70</v>
      </c>
      <c r="E162" s="165">
        <v>3</v>
      </c>
      <c r="G162" s="36"/>
      <c r="H162" s="116"/>
      <c r="J162" s="9"/>
      <c r="L162" s="35">
        <f t="shared" si="2"/>
        <v>0</v>
      </c>
      <c r="M162" s="36"/>
      <c r="N162" s="116"/>
      <c r="P162" s="9"/>
      <c r="Q162" s="116"/>
      <c r="S162" s="30"/>
      <c r="T162" s="9"/>
      <c r="V162" s="36"/>
      <c r="W162" s="56"/>
    </row>
    <row r="163" spans="2:23">
      <c r="B163" s="26" t="s">
        <v>7</v>
      </c>
      <c r="C163" s="30">
        <v>2018</v>
      </c>
      <c r="D163" s="30" t="s">
        <v>70</v>
      </c>
      <c r="E163" s="165">
        <v>3</v>
      </c>
      <c r="L163" s="35">
        <f t="shared" si="2"/>
        <v>0</v>
      </c>
    </row>
    <row r="164" spans="2:23">
      <c r="B164" s="154" t="s">
        <v>7</v>
      </c>
      <c r="C164" s="30">
        <v>2017</v>
      </c>
      <c r="D164" s="30" t="s">
        <v>70</v>
      </c>
      <c r="E164" s="226">
        <v>3</v>
      </c>
      <c r="L164" s="35">
        <f t="shared" si="2"/>
        <v>0</v>
      </c>
    </row>
    <row r="165" spans="2:23">
      <c r="B165" s="26" t="s">
        <v>78</v>
      </c>
      <c r="C165" s="30">
        <v>2019</v>
      </c>
      <c r="D165" s="30" t="s">
        <v>70</v>
      </c>
      <c r="E165" s="165"/>
      <c r="G165" s="36"/>
      <c r="H165" s="116"/>
      <c r="J165" s="9"/>
      <c r="L165" s="35">
        <f t="shared" si="2"/>
        <v>0</v>
      </c>
      <c r="M165" s="36"/>
      <c r="N165" s="116"/>
      <c r="P165" s="9"/>
      <c r="Q165" s="116"/>
      <c r="S165" s="30"/>
      <c r="T165" s="9"/>
      <c r="V165" s="36"/>
      <c r="W165" s="56"/>
    </row>
    <row r="166" spans="2:23">
      <c r="B166" s="29" t="s">
        <v>78</v>
      </c>
      <c r="C166" s="30">
        <v>2018</v>
      </c>
      <c r="D166" s="30" t="s">
        <v>70</v>
      </c>
      <c r="E166" s="165">
        <v>0</v>
      </c>
      <c r="L166" s="35">
        <f t="shared" si="2"/>
        <v>0</v>
      </c>
    </row>
    <row r="167" spans="2:23">
      <c r="B167" s="29" t="s">
        <v>78</v>
      </c>
      <c r="C167" s="30">
        <v>2017</v>
      </c>
      <c r="D167" s="30" t="s">
        <v>70</v>
      </c>
      <c r="E167" s="226"/>
      <c r="L167" s="35">
        <f t="shared" si="2"/>
        <v>0</v>
      </c>
    </row>
    <row r="168" spans="2:23">
      <c r="B168" s="29" t="s">
        <v>21</v>
      </c>
      <c r="C168" s="30">
        <v>2019</v>
      </c>
      <c r="D168" s="30" t="s">
        <v>70</v>
      </c>
      <c r="E168" s="165">
        <v>0</v>
      </c>
      <c r="G168" s="36"/>
      <c r="H168" s="116"/>
      <c r="J168" s="9"/>
      <c r="L168" s="35">
        <f t="shared" si="2"/>
        <v>0</v>
      </c>
      <c r="M168" s="36"/>
      <c r="N168" s="116"/>
      <c r="P168" s="9"/>
      <c r="Q168" s="116"/>
      <c r="S168" s="30"/>
      <c r="T168" s="9"/>
      <c r="V168" s="36"/>
      <c r="W168" s="56"/>
    </row>
    <row r="169" spans="2:23">
      <c r="B169" s="29" t="s">
        <v>21</v>
      </c>
      <c r="C169" s="30">
        <v>2018</v>
      </c>
      <c r="D169" s="30" t="s">
        <v>70</v>
      </c>
      <c r="E169" s="165">
        <v>0</v>
      </c>
      <c r="L169" s="35">
        <f t="shared" si="2"/>
        <v>0</v>
      </c>
    </row>
    <row r="170" spans="2:23">
      <c r="B170" s="29" t="s">
        <v>21</v>
      </c>
      <c r="C170" s="30">
        <v>2017</v>
      </c>
      <c r="D170" s="30" t="s">
        <v>70</v>
      </c>
      <c r="E170" s="224">
        <v>0</v>
      </c>
      <c r="L170" s="35">
        <f t="shared" si="2"/>
        <v>0</v>
      </c>
    </row>
    <row r="171" spans="2:23">
      <c r="B171" s="29" t="s">
        <v>16</v>
      </c>
      <c r="C171" s="30">
        <v>2019</v>
      </c>
      <c r="D171" s="30" t="s">
        <v>70</v>
      </c>
      <c r="E171" s="165">
        <v>0</v>
      </c>
      <c r="G171" s="36"/>
      <c r="H171" s="116"/>
      <c r="J171" s="9"/>
      <c r="L171" s="35">
        <f t="shared" si="2"/>
        <v>0</v>
      </c>
      <c r="M171" s="36"/>
      <c r="N171" s="116"/>
      <c r="P171" s="9"/>
      <c r="Q171" s="116"/>
      <c r="S171" s="30"/>
      <c r="T171" s="9"/>
      <c r="V171" s="36"/>
      <c r="W171" s="56"/>
    </row>
    <row r="172" spans="2:23">
      <c r="B172" s="26" t="s">
        <v>16</v>
      </c>
      <c r="C172" s="30">
        <v>2018</v>
      </c>
      <c r="D172" s="30" t="s">
        <v>70</v>
      </c>
      <c r="E172" s="225">
        <v>0</v>
      </c>
      <c r="L172" s="35">
        <f t="shared" si="2"/>
        <v>0</v>
      </c>
    </row>
    <row r="173" spans="2:23">
      <c r="B173" s="26" t="s">
        <v>16</v>
      </c>
      <c r="C173" s="30">
        <v>2017</v>
      </c>
      <c r="D173" s="30" t="s">
        <v>70</v>
      </c>
      <c r="E173" s="62">
        <v>3</v>
      </c>
      <c r="L173" s="35">
        <f t="shared" si="2"/>
        <v>0</v>
      </c>
    </row>
    <row r="174" spans="2:23">
      <c r="B174" s="26" t="s">
        <v>12</v>
      </c>
      <c r="C174" s="30">
        <v>2019</v>
      </c>
      <c r="D174" s="30" t="s">
        <v>70</v>
      </c>
      <c r="E174" s="225">
        <v>0</v>
      </c>
      <c r="G174" s="36"/>
      <c r="H174" s="116"/>
      <c r="J174" s="9"/>
      <c r="L174" s="35">
        <f t="shared" si="2"/>
        <v>0</v>
      </c>
      <c r="M174" s="36"/>
      <c r="N174" s="116"/>
      <c r="P174" s="9"/>
      <c r="Q174" s="116"/>
      <c r="S174" s="30"/>
      <c r="T174" s="9"/>
      <c r="V174" s="36"/>
      <c r="W174" s="56"/>
    </row>
    <row r="175" spans="2:23">
      <c r="B175" s="26" t="s">
        <v>12</v>
      </c>
      <c r="C175" s="30">
        <v>2018</v>
      </c>
      <c r="D175" s="30" t="s">
        <v>70</v>
      </c>
      <c r="E175" s="225">
        <v>3</v>
      </c>
      <c r="L175" s="35">
        <f t="shared" si="2"/>
        <v>0</v>
      </c>
    </row>
    <row r="176" spans="2:23">
      <c r="B176" s="26" t="s">
        <v>12</v>
      </c>
      <c r="C176" s="30">
        <v>2017</v>
      </c>
      <c r="D176" s="30" t="s">
        <v>70</v>
      </c>
      <c r="E176" s="62">
        <v>2</v>
      </c>
      <c r="L176" s="35">
        <f t="shared" si="2"/>
        <v>0</v>
      </c>
    </row>
    <row r="177" spans="2:23">
      <c r="B177" s="26" t="s">
        <v>19</v>
      </c>
      <c r="C177" s="30">
        <v>2019</v>
      </c>
      <c r="D177" s="30" t="s">
        <v>70</v>
      </c>
      <c r="E177" s="225"/>
      <c r="G177" s="36"/>
      <c r="H177" s="116"/>
      <c r="J177" s="9"/>
      <c r="L177" s="35">
        <f t="shared" si="2"/>
        <v>0</v>
      </c>
      <c r="M177" s="36"/>
      <c r="N177" s="116"/>
      <c r="P177" s="9"/>
      <c r="Q177" s="116"/>
      <c r="S177" s="30"/>
      <c r="T177" s="9"/>
      <c r="V177" s="36"/>
      <c r="W177" s="56"/>
    </row>
    <row r="178" spans="2:23">
      <c r="B178" s="26" t="s">
        <v>19</v>
      </c>
      <c r="C178" s="30">
        <v>2018</v>
      </c>
      <c r="D178" s="30" t="s">
        <v>70</v>
      </c>
      <c r="E178" s="225"/>
      <c r="L178" s="35">
        <f t="shared" si="2"/>
        <v>0</v>
      </c>
    </row>
    <row r="179" spans="2:23">
      <c r="B179" s="26" t="s">
        <v>19</v>
      </c>
      <c r="C179" s="30">
        <v>2017</v>
      </c>
      <c r="D179" s="30" t="s">
        <v>70</v>
      </c>
      <c r="E179" s="52">
        <v>0</v>
      </c>
      <c r="L179" s="35">
        <f t="shared" si="2"/>
        <v>0</v>
      </c>
    </row>
    <row r="180" spans="2:23">
      <c r="B180" s="26" t="s">
        <v>20</v>
      </c>
      <c r="C180" s="30">
        <v>2019</v>
      </c>
      <c r="D180" s="30" t="s">
        <v>70</v>
      </c>
      <c r="E180" s="225">
        <v>8</v>
      </c>
      <c r="G180" s="36"/>
      <c r="H180" s="116"/>
      <c r="J180" s="9"/>
      <c r="L180" s="35">
        <f t="shared" si="2"/>
        <v>0</v>
      </c>
      <c r="M180" s="36"/>
      <c r="N180" s="116"/>
      <c r="P180" s="9"/>
      <c r="Q180" s="116"/>
      <c r="S180" s="30"/>
      <c r="T180" s="9"/>
      <c r="V180" s="36"/>
      <c r="W180" s="56"/>
    </row>
    <row r="181" spans="2:23">
      <c r="B181" s="26" t="s">
        <v>20</v>
      </c>
      <c r="C181" s="30">
        <v>2018</v>
      </c>
      <c r="D181" s="30" t="s">
        <v>70</v>
      </c>
      <c r="E181" s="225">
        <v>8</v>
      </c>
      <c r="L181" s="35">
        <f t="shared" si="2"/>
        <v>0</v>
      </c>
    </row>
    <row r="182" spans="2:23">
      <c r="B182" s="26" t="s">
        <v>20</v>
      </c>
      <c r="C182" s="30">
        <v>2017</v>
      </c>
      <c r="D182" s="30" t="s">
        <v>70</v>
      </c>
      <c r="E182" s="62">
        <v>8</v>
      </c>
      <c r="L182" s="35">
        <f t="shared" si="2"/>
        <v>0</v>
      </c>
    </row>
    <row r="183" spans="2:23">
      <c r="B183" s="26" t="s">
        <v>8</v>
      </c>
      <c r="C183" s="30">
        <v>2019</v>
      </c>
      <c r="D183" s="30" t="s">
        <v>70</v>
      </c>
      <c r="E183" s="225">
        <v>4</v>
      </c>
      <c r="G183" s="36"/>
      <c r="H183" s="116"/>
      <c r="J183" s="9"/>
      <c r="L183" s="35">
        <f t="shared" si="2"/>
        <v>0</v>
      </c>
      <c r="M183" s="36"/>
      <c r="N183" s="116"/>
      <c r="P183" s="9"/>
      <c r="Q183" s="116"/>
      <c r="S183" s="30"/>
      <c r="T183" s="9"/>
      <c r="V183" s="36"/>
      <c r="W183" s="56"/>
    </row>
    <row r="184" spans="2:23">
      <c r="B184" s="26" t="s">
        <v>8</v>
      </c>
      <c r="C184" s="30">
        <v>2018</v>
      </c>
      <c r="D184" s="30" t="s">
        <v>70</v>
      </c>
      <c r="E184" s="225">
        <v>5</v>
      </c>
      <c r="L184" s="35">
        <f t="shared" si="2"/>
        <v>0</v>
      </c>
    </row>
    <row r="185" spans="2:23">
      <c r="B185" s="26" t="s">
        <v>8</v>
      </c>
      <c r="C185" s="30">
        <v>2017</v>
      </c>
      <c r="D185" s="30" t="s">
        <v>70</v>
      </c>
      <c r="E185" s="47">
        <v>4</v>
      </c>
      <c r="L185" s="35">
        <f t="shared" si="2"/>
        <v>0</v>
      </c>
    </row>
    <row r="186" spans="2:23">
      <c r="B186" s="26" t="s">
        <v>15</v>
      </c>
      <c r="C186" s="30">
        <v>2019</v>
      </c>
      <c r="D186" s="30" t="s">
        <v>70</v>
      </c>
      <c r="E186" s="225">
        <v>90</v>
      </c>
      <c r="G186" s="36"/>
      <c r="H186" s="116"/>
      <c r="J186" s="9"/>
      <c r="L186" s="35">
        <f t="shared" si="2"/>
        <v>0</v>
      </c>
      <c r="M186" s="36"/>
      <c r="N186" s="116"/>
      <c r="P186" s="9"/>
      <c r="Q186" s="116"/>
      <c r="S186" s="30"/>
      <c r="T186" s="9"/>
      <c r="V186" s="36"/>
      <c r="W186" s="56"/>
    </row>
    <row r="187" spans="2:23">
      <c r="B187" s="26" t="s">
        <v>15</v>
      </c>
      <c r="C187" s="30">
        <v>2018</v>
      </c>
      <c r="D187" s="30" t="s">
        <v>70</v>
      </c>
      <c r="E187" s="225">
        <v>60</v>
      </c>
      <c r="L187" s="35">
        <f t="shared" si="2"/>
        <v>0</v>
      </c>
    </row>
    <row r="188" spans="2:23">
      <c r="B188" s="26" t="s">
        <v>15</v>
      </c>
      <c r="C188" s="30">
        <v>2017</v>
      </c>
      <c r="D188" s="30" t="s">
        <v>70</v>
      </c>
      <c r="E188" s="52">
        <v>50</v>
      </c>
      <c r="L188" s="35">
        <f t="shared" si="2"/>
        <v>0</v>
      </c>
    </row>
    <row r="189" spans="2:23">
      <c r="B189" s="26" t="s">
        <v>6</v>
      </c>
      <c r="C189" s="30">
        <v>2019</v>
      </c>
      <c r="D189" s="30" t="s">
        <v>70</v>
      </c>
      <c r="E189" s="225">
        <v>0</v>
      </c>
      <c r="G189" s="36"/>
      <c r="H189" s="116"/>
      <c r="J189" s="9"/>
      <c r="L189" s="35">
        <f t="shared" si="2"/>
        <v>0</v>
      </c>
      <c r="M189" s="36"/>
      <c r="N189" s="116"/>
      <c r="P189" s="9"/>
      <c r="Q189" s="116"/>
      <c r="S189" s="30"/>
      <c r="T189" s="9"/>
      <c r="V189" s="36"/>
      <c r="W189" s="56"/>
    </row>
    <row r="190" spans="2:23">
      <c r="B190" s="26" t="s">
        <v>6</v>
      </c>
      <c r="C190" s="30">
        <v>2018</v>
      </c>
      <c r="D190" s="30" t="s">
        <v>70</v>
      </c>
      <c r="E190" s="225">
        <v>0</v>
      </c>
      <c r="L190" s="35">
        <f t="shared" si="2"/>
        <v>0</v>
      </c>
    </row>
    <row r="191" spans="2:23">
      <c r="B191" s="26" t="s">
        <v>6</v>
      </c>
      <c r="C191" s="30">
        <v>2017</v>
      </c>
      <c r="D191" s="30" t="s">
        <v>70</v>
      </c>
      <c r="E191" s="52">
        <v>0</v>
      </c>
      <c r="L191" s="35">
        <f t="shared" si="2"/>
        <v>0</v>
      </c>
    </row>
    <row r="192" spans="2:23">
      <c r="B192" s="26" t="s">
        <v>11</v>
      </c>
      <c r="C192" s="30">
        <v>2019</v>
      </c>
      <c r="D192" s="30" t="s">
        <v>70</v>
      </c>
      <c r="E192" s="225">
        <v>2.5</v>
      </c>
      <c r="G192" s="36"/>
      <c r="H192" s="116"/>
      <c r="J192" s="9"/>
      <c r="L192" s="35">
        <f t="shared" si="2"/>
        <v>0</v>
      </c>
      <c r="M192" s="36"/>
      <c r="N192" s="116"/>
      <c r="P192" s="9"/>
      <c r="Q192" s="116"/>
      <c r="S192" s="30"/>
      <c r="T192" s="9"/>
      <c r="V192" s="36"/>
      <c r="W192" s="56"/>
    </row>
    <row r="193" spans="2:23">
      <c r="B193" s="26" t="s">
        <v>11</v>
      </c>
      <c r="C193" s="30">
        <v>2018</v>
      </c>
      <c r="D193" s="30" t="s">
        <v>70</v>
      </c>
      <c r="E193" s="225"/>
      <c r="L193" s="35">
        <f t="shared" si="2"/>
        <v>0</v>
      </c>
    </row>
    <row r="194" spans="2:23">
      <c r="B194" s="26" t="s">
        <v>11</v>
      </c>
      <c r="C194" s="30">
        <v>2017</v>
      </c>
      <c r="D194" s="30" t="s">
        <v>70</v>
      </c>
      <c r="E194" s="62">
        <v>2.35</v>
      </c>
      <c r="L194" s="35">
        <f t="shared" si="2"/>
        <v>0</v>
      </c>
    </row>
    <row r="195" spans="2:23">
      <c r="B195" s="26" t="s">
        <v>26</v>
      </c>
      <c r="C195" s="30">
        <v>2019</v>
      </c>
      <c r="D195" s="30" t="s">
        <v>70</v>
      </c>
      <c r="E195" s="225"/>
      <c r="G195" s="36"/>
      <c r="H195" s="116"/>
      <c r="J195" s="9"/>
      <c r="L195" s="35">
        <f t="shared" si="2"/>
        <v>0</v>
      </c>
      <c r="M195" s="36"/>
      <c r="N195" s="116"/>
      <c r="P195" s="9"/>
      <c r="Q195" s="116"/>
      <c r="S195" s="30"/>
      <c r="T195" s="9"/>
      <c r="V195" s="36"/>
      <c r="W195" s="56"/>
    </row>
    <row r="196" spans="2:23">
      <c r="B196" s="26" t="s">
        <v>26</v>
      </c>
      <c r="C196" s="30">
        <v>2018</v>
      </c>
      <c r="D196" s="30" t="s">
        <v>70</v>
      </c>
      <c r="E196" s="225"/>
      <c r="L196" s="35">
        <f t="shared" ref="L196:L253" si="3">J196+K196</f>
        <v>0</v>
      </c>
    </row>
    <row r="197" spans="2:23">
      <c r="B197" s="28" t="s">
        <v>26</v>
      </c>
      <c r="C197" s="30">
        <v>2017</v>
      </c>
      <c r="D197" s="30" t="s">
        <v>70</v>
      </c>
      <c r="E197" s="47" t="s">
        <v>79</v>
      </c>
      <c r="L197" s="35">
        <f t="shared" si="3"/>
        <v>0</v>
      </c>
    </row>
    <row r="198" spans="2:23">
      <c r="B198" s="153" t="s">
        <v>278</v>
      </c>
      <c r="C198" s="30">
        <v>2019</v>
      </c>
      <c r="D198" s="30" t="s">
        <v>70</v>
      </c>
      <c r="E198" s="225">
        <v>4</v>
      </c>
      <c r="G198" s="36"/>
      <c r="H198" s="116"/>
      <c r="J198" s="9"/>
      <c r="L198" s="35">
        <f t="shared" si="3"/>
        <v>0</v>
      </c>
      <c r="M198" s="36"/>
      <c r="N198" s="116"/>
      <c r="P198" s="9"/>
      <c r="Q198" s="116"/>
      <c r="S198" s="30"/>
      <c r="T198" s="9"/>
      <c r="V198" s="36"/>
      <c r="W198" s="56"/>
    </row>
    <row r="199" spans="2:23">
      <c r="B199" s="153" t="s">
        <v>278</v>
      </c>
      <c r="C199" s="30">
        <v>2018</v>
      </c>
      <c r="D199" s="30" t="s">
        <v>70</v>
      </c>
      <c r="E199" s="225">
        <v>3</v>
      </c>
      <c r="L199" s="35">
        <f t="shared" si="3"/>
        <v>0</v>
      </c>
    </row>
    <row r="200" spans="2:23">
      <c r="B200" s="153" t="s">
        <v>278</v>
      </c>
      <c r="C200" s="30">
        <v>2017</v>
      </c>
      <c r="D200" s="30" t="s">
        <v>70</v>
      </c>
      <c r="E200" s="188">
        <v>2</v>
      </c>
      <c r="L200" s="35">
        <f t="shared" si="3"/>
        <v>0</v>
      </c>
    </row>
    <row r="201" spans="2:23">
      <c r="B201" s="28" t="s">
        <v>118</v>
      </c>
      <c r="C201" s="30">
        <v>2019</v>
      </c>
      <c r="D201" s="30" t="s">
        <v>70</v>
      </c>
      <c r="E201" s="225"/>
      <c r="G201" s="36"/>
      <c r="H201" s="116"/>
      <c r="J201" s="9"/>
      <c r="L201" s="35">
        <f t="shared" si="3"/>
        <v>0</v>
      </c>
      <c r="M201" s="36"/>
      <c r="N201" s="116"/>
      <c r="P201" s="9"/>
      <c r="Q201" s="116"/>
      <c r="S201" s="30"/>
      <c r="T201" s="9"/>
      <c r="V201" s="36"/>
      <c r="W201" s="56"/>
    </row>
    <row r="202" spans="2:23">
      <c r="B202" s="28" t="s">
        <v>118</v>
      </c>
      <c r="C202" s="30">
        <v>2018</v>
      </c>
      <c r="D202" s="30" t="s">
        <v>70</v>
      </c>
      <c r="E202" s="225"/>
      <c r="L202" s="35">
        <f t="shared" si="3"/>
        <v>0</v>
      </c>
    </row>
    <row r="203" spans="2:23">
      <c r="B203" s="28" t="s">
        <v>118</v>
      </c>
      <c r="C203" s="30">
        <v>2017</v>
      </c>
      <c r="D203" s="30" t="s">
        <v>70</v>
      </c>
      <c r="E203" s="52">
        <v>0</v>
      </c>
      <c r="L203" s="35">
        <f t="shared" si="3"/>
        <v>0</v>
      </c>
    </row>
    <row r="204" spans="2:23">
      <c r="B204" s="26" t="s">
        <v>2</v>
      </c>
      <c r="C204" s="30">
        <v>2019</v>
      </c>
      <c r="D204" s="30" t="s">
        <v>70</v>
      </c>
      <c r="E204" s="225">
        <v>0</v>
      </c>
      <c r="G204" s="36"/>
      <c r="H204" s="116"/>
      <c r="J204" s="9"/>
      <c r="L204" s="35">
        <f t="shared" si="3"/>
        <v>0</v>
      </c>
      <c r="M204" s="36"/>
      <c r="N204" s="116"/>
      <c r="P204" s="9"/>
      <c r="Q204" s="116"/>
      <c r="S204" s="30"/>
      <c r="T204" s="9"/>
      <c r="V204" s="36"/>
      <c r="W204" s="56"/>
    </row>
    <row r="205" spans="2:23">
      <c r="B205" s="154" t="s">
        <v>2</v>
      </c>
      <c r="C205" s="30">
        <v>2018</v>
      </c>
      <c r="D205" s="30" t="s">
        <v>70</v>
      </c>
      <c r="E205" s="225">
        <v>0</v>
      </c>
      <c r="L205" s="35">
        <f t="shared" si="3"/>
        <v>0</v>
      </c>
    </row>
    <row r="206" spans="2:23">
      <c r="B206" s="26" t="s">
        <v>2</v>
      </c>
      <c r="C206" s="30">
        <v>2017</v>
      </c>
      <c r="D206" s="30" t="s">
        <v>70</v>
      </c>
      <c r="E206" s="52">
        <v>0</v>
      </c>
      <c r="L206" s="35">
        <f t="shared" si="3"/>
        <v>0</v>
      </c>
    </row>
    <row r="207" spans="2:23">
      <c r="B207" s="223" t="s">
        <v>83</v>
      </c>
      <c r="C207" s="30">
        <v>2019</v>
      </c>
      <c r="D207" s="30" t="s">
        <v>70</v>
      </c>
      <c r="E207" s="225">
        <v>2</v>
      </c>
      <c r="G207" s="36"/>
      <c r="H207" s="116"/>
      <c r="J207" s="9"/>
      <c r="L207" s="35">
        <f t="shared" si="3"/>
        <v>0</v>
      </c>
      <c r="M207" s="36"/>
      <c r="N207" s="116"/>
      <c r="P207" s="9"/>
      <c r="Q207" s="116"/>
      <c r="S207" s="30"/>
      <c r="T207" s="9"/>
      <c r="V207" s="36"/>
      <c r="W207" s="56"/>
    </row>
    <row r="208" spans="2:23">
      <c r="B208" s="223" t="s">
        <v>83</v>
      </c>
      <c r="C208" s="30">
        <v>2018</v>
      </c>
      <c r="D208" s="30" t="s">
        <v>70</v>
      </c>
      <c r="E208" s="225">
        <v>2</v>
      </c>
      <c r="L208" s="35">
        <f t="shared" si="3"/>
        <v>0</v>
      </c>
    </row>
    <row r="209" spans="2:23">
      <c r="B209" s="223" t="s">
        <v>83</v>
      </c>
      <c r="C209" s="30">
        <v>2017</v>
      </c>
      <c r="D209" s="30" t="s">
        <v>70</v>
      </c>
      <c r="E209" s="52">
        <v>0</v>
      </c>
      <c r="L209" s="35">
        <f t="shared" si="3"/>
        <v>0</v>
      </c>
    </row>
    <row r="210" spans="2:23">
      <c r="B210" s="223" t="s">
        <v>17</v>
      </c>
      <c r="C210" s="30">
        <v>2019</v>
      </c>
      <c r="D210" s="30" t="s">
        <v>70</v>
      </c>
      <c r="E210" s="225"/>
      <c r="G210" s="36"/>
      <c r="H210" s="116"/>
      <c r="J210" s="9"/>
      <c r="L210" s="35">
        <f t="shared" si="3"/>
        <v>0</v>
      </c>
      <c r="M210" s="36"/>
      <c r="N210" s="116"/>
      <c r="P210" s="9"/>
      <c r="Q210" s="116"/>
      <c r="S210" s="30"/>
      <c r="T210" s="9"/>
      <c r="V210" s="36"/>
      <c r="W210" s="56"/>
    </row>
    <row r="211" spans="2:23">
      <c r="B211" s="223" t="s">
        <v>17</v>
      </c>
      <c r="C211" s="30">
        <v>2018</v>
      </c>
      <c r="D211" s="30" t="s">
        <v>70</v>
      </c>
      <c r="E211" s="225"/>
      <c r="L211" s="35">
        <f t="shared" si="3"/>
        <v>0</v>
      </c>
    </row>
    <row r="212" spans="2:23">
      <c r="B212" s="223" t="s">
        <v>17</v>
      </c>
      <c r="C212" s="30">
        <v>2017</v>
      </c>
      <c r="D212" s="30" t="s">
        <v>70</v>
      </c>
      <c r="E212" s="52">
        <v>0</v>
      </c>
      <c r="L212" s="35">
        <f t="shared" si="3"/>
        <v>0</v>
      </c>
    </row>
    <row r="213" spans="2:23">
      <c r="B213" s="26" t="s">
        <v>66</v>
      </c>
      <c r="C213" s="30">
        <v>2019</v>
      </c>
      <c r="D213" s="30" t="s">
        <v>70</v>
      </c>
      <c r="E213" s="225"/>
      <c r="G213" s="36"/>
      <c r="H213" s="116"/>
      <c r="J213" s="9"/>
      <c r="L213" s="35">
        <f t="shared" si="3"/>
        <v>0</v>
      </c>
      <c r="M213" s="36"/>
      <c r="N213" s="116"/>
      <c r="P213" s="9"/>
      <c r="Q213" s="116"/>
      <c r="S213" s="30"/>
      <c r="T213" s="9"/>
      <c r="V213" s="36"/>
      <c r="W213" s="56"/>
    </row>
    <row r="214" spans="2:23">
      <c r="B214" s="26" t="s">
        <v>66</v>
      </c>
      <c r="C214" s="30">
        <v>2018</v>
      </c>
      <c r="D214" s="30" t="s">
        <v>70</v>
      </c>
      <c r="E214" s="225"/>
      <c r="L214" s="35">
        <f t="shared" si="3"/>
        <v>0</v>
      </c>
    </row>
    <row r="215" spans="2:23">
      <c r="B215" s="28" t="s">
        <v>66</v>
      </c>
      <c r="C215" s="30">
        <v>2017</v>
      </c>
      <c r="D215" s="30" t="s">
        <v>70</v>
      </c>
      <c r="E215" s="47" t="s">
        <v>79</v>
      </c>
      <c r="L215" s="35">
        <f t="shared" si="3"/>
        <v>0</v>
      </c>
    </row>
    <row r="216" spans="2:23">
      <c r="B216" s="26" t="s">
        <v>31</v>
      </c>
      <c r="C216" s="30">
        <v>2019</v>
      </c>
      <c r="D216" s="30" t="s">
        <v>70</v>
      </c>
      <c r="E216" s="225">
        <v>12</v>
      </c>
      <c r="G216" s="36"/>
      <c r="H216" s="116"/>
      <c r="J216" s="9"/>
      <c r="L216" s="35">
        <f t="shared" si="3"/>
        <v>0</v>
      </c>
      <c r="M216" s="36"/>
      <c r="N216" s="116"/>
      <c r="P216" s="9"/>
      <c r="Q216" s="116"/>
      <c r="S216" s="30"/>
      <c r="T216" s="9"/>
      <c r="V216" s="36"/>
      <c r="W216" s="56"/>
    </row>
    <row r="217" spans="2:23">
      <c r="B217" s="26" t="s">
        <v>31</v>
      </c>
      <c r="C217" s="30">
        <v>2018</v>
      </c>
      <c r="D217" s="30" t="s">
        <v>70</v>
      </c>
      <c r="E217" s="225">
        <v>10</v>
      </c>
      <c r="L217" s="35">
        <f t="shared" si="3"/>
        <v>0</v>
      </c>
    </row>
    <row r="218" spans="2:23">
      <c r="B218" s="26" t="s">
        <v>31</v>
      </c>
      <c r="C218" s="30">
        <v>2017</v>
      </c>
      <c r="D218" s="30" t="s">
        <v>70</v>
      </c>
      <c r="E218" s="52">
        <v>7</v>
      </c>
      <c r="L218" s="35">
        <f t="shared" si="3"/>
        <v>0</v>
      </c>
    </row>
    <row r="219" spans="2:23">
      <c r="B219" s="26" t="s">
        <v>4</v>
      </c>
      <c r="C219" s="30">
        <v>2019</v>
      </c>
      <c r="D219" s="30" t="s">
        <v>70</v>
      </c>
      <c r="E219" s="225">
        <v>4</v>
      </c>
      <c r="G219" s="36"/>
      <c r="H219" s="116"/>
      <c r="J219" s="9"/>
      <c r="L219" s="35">
        <f t="shared" si="3"/>
        <v>0</v>
      </c>
      <c r="M219" s="36"/>
      <c r="N219" s="116"/>
      <c r="P219" s="9"/>
      <c r="Q219" s="116"/>
      <c r="S219" s="30"/>
      <c r="T219" s="9"/>
      <c r="V219" s="36"/>
      <c r="W219" s="56"/>
    </row>
    <row r="220" spans="2:23">
      <c r="B220" s="26" t="s">
        <v>4</v>
      </c>
      <c r="C220" s="30">
        <v>2018</v>
      </c>
      <c r="D220" s="30" t="s">
        <v>70</v>
      </c>
      <c r="E220" s="225">
        <v>3</v>
      </c>
      <c r="L220" s="35">
        <f t="shared" si="3"/>
        <v>0</v>
      </c>
    </row>
    <row r="221" spans="2:23">
      <c r="B221" s="26" t="s">
        <v>4</v>
      </c>
      <c r="C221" s="30">
        <v>2017</v>
      </c>
      <c r="D221" s="30" t="s">
        <v>70</v>
      </c>
      <c r="E221" s="52">
        <v>3</v>
      </c>
      <c r="L221" s="35">
        <f t="shared" si="3"/>
        <v>0</v>
      </c>
    </row>
    <row r="222" spans="2:23">
      <c r="B222" s="26" t="s">
        <v>13</v>
      </c>
      <c r="C222" s="30">
        <v>2019</v>
      </c>
      <c r="D222" s="30" t="s">
        <v>70</v>
      </c>
      <c r="E222" s="225">
        <v>23</v>
      </c>
      <c r="G222" s="36"/>
      <c r="H222" s="116"/>
      <c r="J222" s="9"/>
      <c r="L222" s="35">
        <f t="shared" si="3"/>
        <v>0</v>
      </c>
      <c r="M222" s="36"/>
      <c r="N222" s="116"/>
      <c r="P222" s="9"/>
      <c r="Q222" s="116"/>
      <c r="S222" s="30"/>
      <c r="T222" s="9"/>
      <c r="V222" s="36"/>
      <c r="W222" s="56"/>
    </row>
    <row r="223" spans="2:23">
      <c r="B223" s="26" t="s">
        <v>13</v>
      </c>
      <c r="C223" s="30">
        <v>2018</v>
      </c>
      <c r="D223" s="30" t="s">
        <v>70</v>
      </c>
      <c r="E223" s="225">
        <v>23</v>
      </c>
      <c r="L223" s="35">
        <f t="shared" si="3"/>
        <v>0</v>
      </c>
    </row>
    <row r="224" spans="2:23">
      <c r="B224" s="26" t="s">
        <v>13</v>
      </c>
      <c r="C224" s="30">
        <v>2017</v>
      </c>
      <c r="D224" s="30" t="s">
        <v>70</v>
      </c>
      <c r="E224" s="62">
        <v>15</v>
      </c>
      <c r="L224" s="35">
        <f t="shared" si="3"/>
        <v>0</v>
      </c>
    </row>
    <row r="225" spans="2:23">
      <c r="B225" s="26" t="s">
        <v>34</v>
      </c>
      <c r="C225" s="30">
        <v>2019</v>
      </c>
      <c r="D225" s="30" t="s">
        <v>70</v>
      </c>
      <c r="E225" s="225">
        <v>0</v>
      </c>
      <c r="G225" s="36"/>
      <c r="H225" s="116"/>
      <c r="J225" s="9"/>
      <c r="L225" s="35">
        <f t="shared" si="3"/>
        <v>0</v>
      </c>
      <c r="M225" s="36"/>
      <c r="N225" s="116"/>
      <c r="P225" s="9"/>
      <c r="Q225" s="116"/>
      <c r="S225" s="30"/>
      <c r="T225" s="9"/>
      <c r="V225" s="36"/>
      <c r="W225" s="56"/>
    </row>
    <row r="226" spans="2:23">
      <c r="B226" s="26" t="s">
        <v>34</v>
      </c>
      <c r="C226" s="30">
        <v>2018</v>
      </c>
      <c r="D226" s="30" t="s">
        <v>70</v>
      </c>
      <c r="E226" s="225">
        <v>0</v>
      </c>
      <c r="L226" s="35">
        <f t="shared" si="3"/>
        <v>0</v>
      </c>
    </row>
    <row r="227" spans="2:23">
      <c r="B227" s="26" t="s">
        <v>34</v>
      </c>
      <c r="C227" s="30">
        <v>2017</v>
      </c>
      <c r="D227" s="30" t="s">
        <v>70</v>
      </c>
      <c r="E227" s="47">
        <v>0</v>
      </c>
      <c r="L227" s="35">
        <f t="shared" si="3"/>
        <v>0</v>
      </c>
    </row>
    <row r="228" spans="2:23">
      <c r="B228" s="26" t="s">
        <v>207</v>
      </c>
      <c r="C228" s="30">
        <v>2019</v>
      </c>
      <c r="D228" s="30" t="s">
        <v>70</v>
      </c>
      <c r="E228" s="225"/>
      <c r="G228" s="36"/>
      <c r="H228" s="116"/>
      <c r="J228" s="9"/>
      <c r="L228" s="35">
        <f t="shared" si="3"/>
        <v>0</v>
      </c>
      <c r="M228" s="36"/>
      <c r="N228" s="116"/>
      <c r="P228" s="9"/>
      <c r="Q228" s="116"/>
      <c r="S228" s="30"/>
      <c r="T228" s="9"/>
      <c r="V228" s="36"/>
      <c r="W228" s="56"/>
    </row>
    <row r="229" spans="2:23">
      <c r="B229" s="26" t="s">
        <v>18</v>
      </c>
      <c r="C229" s="30">
        <v>2019</v>
      </c>
      <c r="D229" s="30" t="s">
        <v>70</v>
      </c>
      <c r="E229" s="225">
        <v>0</v>
      </c>
      <c r="G229" s="36"/>
      <c r="H229" s="116"/>
      <c r="J229" s="9"/>
      <c r="L229" s="35">
        <f t="shared" si="3"/>
        <v>0</v>
      </c>
      <c r="M229" s="36"/>
      <c r="N229" s="116"/>
      <c r="P229" s="9"/>
      <c r="Q229" s="116"/>
      <c r="S229" s="30"/>
      <c r="T229" s="9"/>
      <c r="V229" s="36"/>
      <c r="W229" s="56"/>
    </row>
    <row r="230" spans="2:23">
      <c r="B230" s="26" t="s">
        <v>18</v>
      </c>
      <c r="C230" s="30">
        <v>2018</v>
      </c>
      <c r="D230" s="30" t="s">
        <v>70</v>
      </c>
      <c r="E230" s="225">
        <v>0</v>
      </c>
      <c r="L230" s="35">
        <f t="shared" si="3"/>
        <v>0</v>
      </c>
    </row>
    <row r="231" spans="2:23">
      <c r="B231" s="26" t="s">
        <v>18</v>
      </c>
      <c r="C231" s="30">
        <v>2017</v>
      </c>
      <c r="D231" s="30" t="s">
        <v>70</v>
      </c>
      <c r="E231" s="52">
        <v>0</v>
      </c>
      <c r="L231" s="35">
        <f t="shared" si="3"/>
        <v>0</v>
      </c>
    </row>
    <row r="232" spans="2:23">
      <c r="B232" s="26" t="s">
        <v>67</v>
      </c>
      <c r="C232" s="30">
        <v>2019</v>
      </c>
      <c r="D232" s="30" t="s">
        <v>70</v>
      </c>
      <c r="E232" s="225">
        <v>15</v>
      </c>
      <c r="G232" s="36"/>
      <c r="H232" s="116"/>
      <c r="J232" s="9"/>
      <c r="L232" s="35">
        <f t="shared" si="3"/>
        <v>0</v>
      </c>
      <c r="M232" s="36"/>
      <c r="N232" s="116"/>
      <c r="P232" s="9"/>
      <c r="Q232" s="116"/>
      <c r="S232" s="30"/>
      <c r="T232" s="9"/>
      <c r="V232" s="36"/>
      <c r="W232" s="56"/>
    </row>
    <row r="233" spans="2:23">
      <c r="B233" s="26" t="s">
        <v>67</v>
      </c>
      <c r="C233" s="30">
        <v>2018</v>
      </c>
      <c r="D233" s="30" t="s">
        <v>70</v>
      </c>
      <c r="E233" s="225">
        <v>15</v>
      </c>
      <c r="L233" s="35">
        <f t="shared" si="3"/>
        <v>0</v>
      </c>
    </row>
    <row r="234" spans="2:23">
      <c r="B234" s="26" t="s">
        <v>67</v>
      </c>
      <c r="C234" s="30">
        <v>2017</v>
      </c>
      <c r="D234" s="30" t="s">
        <v>70</v>
      </c>
      <c r="E234" s="64">
        <v>15</v>
      </c>
      <c r="L234" s="35">
        <f t="shared" si="3"/>
        <v>0</v>
      </c>
    </row>
    <row r="235" spans="2:23">
      <c r="B235" s="222" t="s">
        <v>5</v>
      </c>
      <c r="C235" s="30">
        <v>2019</v>
      </c>
      <c r="D235" s="30" t="s">
        <v>70</v>
      </c>
      <c r="E235" s="225">
        <v>25</v>
      </c>
      <c r="G235" s="36"/>
      <c r="H235" s="116"/>
      <c r="J235" s="9"/>
      <c r="L235" s="35">
        <f t="shared" si="3"/>
        <v>0</v>
      </c>
      <c r="M235" s="36"/>
      <c r="N235" s="116"/>
      <c r="P235" s="9"/>
      <c r="Q235" s="116"/>
      <c r="S235" s="30"/>
      <c r="T235" s="9"/>
      <c r="V235" s="36"/>
      <c r="W235" s="56"/>
    </row>
    <row r="236" spans="2:23">
      <c r="B236" s="222" t="s">
        <v>5</v>
      </c>
      <c r="C236" s="30">
        <v>2018</v>
      </c>
      <c r="D236" s="30" t="s">
        <v>70</v>
      </c>
      <c r="E236" s="225">
        <v>40</v>
      </c>
      <c r="L236" s="35">
        <f t="shared" si="3"/>
        <v>0</v>
      </c>
    </row>
    <row r="237" spans="2:23">
      <c r="B237" s="222" t="s">
        <v>5</v>
      </c>
      <c r="C237" s="30">
        <v>2017</v>
      </c>
      <c r="D237" s="30" t="s">
        <v>70</v>
      </c>
      <c r="E237" s="47">
        <v>40</v>
      </c>
      <c r="L237" s="35">
        <f t="shared" si="3"/>
        <v>0</v>
      </c>
    </row>
    <row r="238" spans="2:23">
      <c r="B238" s="26" t="s">
        <v>28</v>
      </c>
      <c r="C238" s="30">
        <v>2019</v>
      </c>
      <c r="D238" s="30" t="s">
        <v>70</v>
      </c>
      <c r="E238" s="227">
        <v>26</v>
      </c>
      <c r="G238" s="36"/>
      <c r="H238" s="116"/>
      <c r="J238" s="9"/>
      <c r="L238" s="35">
        <f t="shared" si="3"/>
        <v>0</v>
      </c>
      <c r="M238" s="36"/>
      <c r="N238" s="116"/>
      <c r="P238" s="9"/>
      <c r="Q238" s="116"/>
      <c r="S238" s="30"/>
      <c r="T238" s="9"/>
      <c r="V238" s="36"/>
      <c r="W238" s="56"/>
    </row>
    <row r="239" spans="2:23">
      <c r="B239" s="26" t="s">
        <v>28</v>
      </c>
      <c r="C239" s="30">
        <v>2018</v>
      </c>
      <c r="D239" s="30" t="s">
        <v>70</v>
      </c>
      <c r="E239" s="225">
        <v>28</v>
      </c>
      <c r="L239" s="35">
        <f t="shared" si="3"/>
        <v>0</v>
      </c>
    </row>
    <row r="240" spans="2:23">
      <c r="B240" s="26" t="s">
        <v>28</v>
      </c>
      <c r="C240" s="30">
        <v>2017</v>
      </c>
      <c r="D240" s="30" t="s">
        <v>70</v>
      </c>
      <c r="E240" s="52">
        <v>30</v>
      </c>
      <c r="L240" s="35">
        <f t="shared" si="3"/>
        <v>0</v>
      </c>
    </row>
    <row r="241" spans="2:23">
      <c r="B241" s="26" t="s">
        <v>9</v>
      </c>
      <c r="C241" s="30">
        <v>2019</v>
      </c>
      <c r="D241" s="30" t="s">
        <v>70</v>
      </c>
      <c r="E241" s="225">
        <v>0</v>
      </c>
      <c r="G241" s="36"/>
      <c r="H241" s="116"/>
      <c r="J241" s="9"/>
      <c r="L241" s="35">
        <f t="shared" si="3"/>
        <v>0</v>
      </c>
      <c r="M241" s="36"/>
      <c r="N241" s="116"/>
      <c r="P241" s="9"/>
      <c r="Q241" s="116"/>
      <c r="S241" s="30"/>
      <c r="T241" s="9"/>
      <c r="V241" s="36"/>
      <c r="W241" s="56"/>
    </row>
    <row r="242" spans="2:23">
      <c r="B242" s="26" t="s">
        <v>9</v>
      </c>
      <c r="C242" s="30">
        <v>2018</v>
      </c>
      <c r="D242" s="30" t="s">
        <v>70</v>
      </c>
      <c r="E242" s="225">
        <v>0</v>
      </c>
      <c r="L242" s="35">
        <f t="shared" si="3"/>
        <v>0</v>
      </c>
    </row>
    <row r="243" spans="2:23">
      <c r="B243" s="26" t="s">
        <v>9</v>
      </c>
      <c r="C243" s="30">
        <v>2017</v>
      </c>
      <c r="D243" s="30" t="s">
        <v>70</v>
      </c>
      <c r="E243" s="63">
        <v>0</v>
      </c>
      <c r="L243" s="35">
        <f t="shared" si="3"/>
        <v>0</v>
      </c>
    </row>
    <row r="244" spans="2:23">
      <c r="B244" s="26" t="s">
        <v>14</v>
      </c>
      <c r="C244" s="30">
        <v>2019</v>
      </c>
      <c r="D244" s="30" t="s">
        <v>70</v>
      </c>
      <c r="E244" s="227"/>
      <c r="G244" s="36"/>
      <c r="H244" s="116"/>
      <c r="J244" s="9"/>
      <c r="L244" s="35">
        <f t="shared" si="3"/>
        <v>0</v>
      </c>
      <c r="M244" s="36"/>
      <c r="N244" s="116"/>
      <c r="P244" s="9"/>
      <c r="Q244" s="116"/>
      <c r="S244" s="30"/>
      <c r="T244" s="9"/>
      <c r="V244" s="36"/>
      <c r="W244" s="56"/>
    </row>
    <row r="245" spans="2:23">
      <c r="B245" s="26" t="s">
        <v>14</v>
      </c>
      <c r="C245" s="30">
        <v>2018</v>
      </c>
      <c r="D245" s="30" t="s">
        <v>70</v>
      </c>
      <c r="E245" s="225"/>
      <c r="L245" s="35">
        <f t="shared" si="3"/>
        <v>0</v>
      </c>
    </row>
    <row r="246" spans="2:23">
      <c r="B246" s="154" t="s">
        <v>14</v>
      </c>
      <c r="C246" s="30">
        <v>2017</v>
      </c>
      <c r="D246" s="30" t="s">
        <v>70</v>
      </c>
      <c r="E246" s="47">
        <v>0</v>
      </c>
      <c r="L246" s="35">
        <f t="shared" si="3"/>
        <v>0</v>
      </c>
    </row>
    <row r="247" spans="2:23">
      <c r="B247" s="26" t="s">
        <v>27</v>
      </c>
      <c r="C247" s="30">
        <v>2019</v>
      </c>
      <c r="D247" s="30" t="s">
        <v>70</v>
      </c>
      <c r="E247" s="227"/>
      <c r="G247" s="36"/>
      <c r="H247" s="116"/>
      <c r="J247" s="9"/>
      <c r="L247" s="35">
        <f t="shared" si="3"/>
        <v>0</v>
      </c>
      <c r="M247" s="36"/>
      <c r="N247" s="116"/>
      <c r="P247" s="9"/>
      <c r="Q247" s="116"/>
      <c r="S247" s="30"/>
      <c r="T247" s="9"/>
      <c r="V247" s="36"/>
      <c r="W247" s="56"/>
    </row>
    <row r="248" spans="2:23">
      <c r="B248" s="29" t="s">
        <v>27</v>
      </c>
      <c r="C248" s="30">
        <v>2018</v>
      </c>
      <c r="D248" s="30" t="s">
        <v>70</v>
      </c>
      <c r="E248" s="227"/>
      <c r="L248" s="35">
        <f t="shared" si="3"/>
        <v>0</v>
      </c>
    </row>
    <row r="249" spans="2:23">
      <c r="B249" s="29" t="s">
        <v>27</v>
      </c>
      <c r="C249" s="30">
        <v>2017</v>
      </c>
      <c r="D249" s="30" t="s">
        <v>70</v>
      </c>
      <c r="E249" s="47">
        <v>0</v>
      </c>
      <c r="L249" s="35">
        <f t="shared" si="3"/>
        <v>0</v>
      </c>
    </row>
    <row r="250" spans="2:23">
      <c r="B250" s="29" t="s">
        <v>81</v>
      </c>
      <c r="C250" s="30">
        <v>2019</v>
      </c>
      <c r="D250" s="30" t="s">
        <v>70</v>
      </c>
      <c r="E250" s="225"/>
      <c r="G250" s="36"/>
      <c r="H250" s="116"/>
      <c r="J250" s="9"/>
      <c r="L250" s="35">
        <f t="shared" si="3"/>
        <v>0</v>
      </c>
      <c r="M250" s="36"/>
      <c r="N250" s="116"/>
      <c r="P250" s="9"/>
      <c r="Q250" s="116"/>
      <c r="S250" s="30"/>
      <c r="T250" s="9"/>
      <c r="V250" s="36"/>
      <c r="W250" s="56"/>
    </row>
    <row r="251" spans="2:23">
      <c r="B251" s="29" t="s">
        <v>10</v>
      </c>
      <c r="C251" s="30">
        <v>2019</v>
      </c>
      <c r="D251" s="30" t="s">
        <v>70</v>
      </c>
      <c r="E251" s="225">
        <v>13</v>
      </c>
      <c r="G251" s="36"/>
      <c r="H251" s="116"/>
      <c r="J251" s="9"/>
      <c r="L251" s="35">
        <f t="shared" si="3"/>
        <v>0</v>
      </c>
      <c r="M251" s="36"/>
      <c r="N251" s="116"/>
      <c r="P251" s="9"/>
      <c r="Q251" s="116"/>
      <c r="S251" s="30"/>
      <c r="T251" s="9"/>
      <c r="V251" s="36"/>
      <c r="W251" s="56"/>
    </row>
    <row r="252" spans="2:23">
      <c r="B252" s="29" t="s">
        <v>10</v>
      </c>
      <c r="C252" s="30">
        <v>2018</v>
      </c>
      <c r="D252" s="30" t="s">
        <v>70</v>
      </c>
      <c r="E252" s="225">
        <v>16</v>
      </c>
      <c r="L252" s="35">
        <f t="shared" si="3"/>
        <v>0</v>
      </c>
    </row>
    <row r="253" spans="2:23">
      <c r="B253" s="29" t="s">
        <v>10</v>
      </c>
      <c r="C253" s="30">
        <v>2017</v>
      </c>
      <c r="D253" s="30" t="s">
        <v>70</v>
      </c>
      <c r="E253" s="52">
        <v>12</v>
      </c>
      <c r="L253" s="35">
        <f t="shared" si="3"/>
        <v>0</v>
      </c>
    </row>
  </sheetData>
  <autoFilter ref="A3:AF253" xr:uid="{CEC60DCE-549C-4D8D-A802-31DAFADE4471}">
    <filterColumn colId="8">
      <filters blank="1">
        <filter val="2018"/>
        <filter val="2019"/>
      </filters>
    </filterColumn>
    <sortState xmlns:xlrd2="http://schemas.microsoft.com/office/spreadsheetml/2017/richdata2" ref="A4:AF253">
      <sortCondition descending="1" ref="I3:I253"/>
    </sortState>
  </autoFilter>
  <pageMargins left="0.7" right="0.7" top="0.75" bottom="0.75" header="0.3" footer="0.3"/>
  <pageSetup paperSize="9" orientation="portrait" verticalDpi="0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dimension ref="A2:BF115"/>
  <sheetViews>
    <sheetView showZeros="0" topLeftCell="B1" zoomScale="70" zoomScaleNormal="70" workbookViewId="0">
      <pane xSplit="20" topLeftCell="V1" activePane="topRight" state="frozen"/>
      <selection activeCell="B54" sqref="B54"/>
      <selection pane="topRight" activeCell="C1" sqref="C1:J1048576"/>
    </sheetView>
  </sheetViews>
  <sheetFormatPr defaultColWidth="9.109375" defaultRowHeight="14.4"/>
  <cols>
    <col min="1" max="2" width="9.109375" style="9"/>
    <col min="3" max="3" width="14.44140625" style="9" customWidth="1"/>
    <col min="4" max="4" width="18" style="9" customWidth="1"/>
    <col min="5" max="9" width="18.44140625" style="9" customWidth="1"/>
    <col min="10" max="11" width="9.109375" style="9"/>
    <col min="12" max="12" width="14.44140625" style="9" customWidth="1"/>
    <col min="13" max="13" width="18" style="9" customWidth="1"/>
    <col min="14" max="18" width="18.44140625" style="9" customWidth="1"/>
    <col min="19" max="19" width="9.109375" style="9"/>
    <col min="20" max="20" width="14.44140625" style="9" customWidth="1"/>
    <col min="21" max="21" width="18" style="9" customWidth="1"/>
    <col min="22" max="28" width="18.44140625" style="9" customWidth="1"/>
    <col min="29" max="30" width="9.109375" style="9"/>
    <col min="31" max="33" width="10.44140625" style="9" customWidth="1"/>
    <col min="34" max="39" width="18.44140625" style="9" customWidth="1"/>
    <col min="40" max="40" width="9.109375" style="9"/>
    <col min="41" max="41" width="17.33203125" style="30" customWidth="1"/>
    <col min="42" max="42" width="15.33203125" style="30" customWidth="1"/>
    <col min="43" max="49" width="15.33203125" style="9" customWidth="1"/>
    <col min="50" max="51" width="9.109375" style="9"/>
    <col min="52" max="52" width="9.109375" style="36"/>
    <col min="53" max="16384" width="9.109375" style="9"/>
  </cols>
  <sheetData>
    <row r="2" spans="1:52" s="3" customFormat="1">
      <c r="AO2" s="24"/>
      <c r="AP2" s="24"/>
      <c r="AZ2" s="4"/>
    </row>
    <row r="3" spans="1:52" s="3" customFormat="1">
      <c r="C3" s="7" t="s">
        <v>446</v>
      </c>
      <c r="D3" s="24"/>
      <c r="L3" s="7" t="s">
        <v>360</v>
      </c>
      <c r="M3" s="24"/>
      <c r="T3" s="7" t="s">
        <v>206</v>
      </c>
      <c r="U3" s="24"/>
      <c r="AE3" s="7" t="s">
        <v>168</v>
      </c>
      <c r="AF3" s="24"/>
      <c r="AO3" s="7" t="s">
        <v>106</v>
      </c>
      <c r="AP3" s="24"/>
      <c r="AZ3" s="4"/>
    </row>
    <row r="4" spans="1:52" s="3" customFormat="1" ht="54.75" customHeight="1">
      <c r="C4" s="9"/>
      <c r="D4" s="122" t="s">
        <v>92</v>
      </c>
      <c r="E4" s="122" t="s">
        <v>363</v>
      </c>
      <c r="F4" s="122" t="s">
        <v>364</v>
      </c>
      <c r="G4" s="122" t="s">
        <v>439</v>
      </c>
      <c r="H4" s="122" t="s">
        <v>440</v>
      </c>
      <c r="I4" s="122" t="s">
        <v>93</v>
      </c>
      <c r="L4" s="9"/>
      <c r="M4" s="122" t="s">
        <v>92</v>
      </c>
      <c r="N4" s="122" t="s">
        <v>363</v>
      </c>
      <c r="O4" s="122" t="s">
        <v>364</v>
      </c>
      <c r="P4" s="122" t="s">
        <v>439</v>
      </c>
      <c r="Q4" s="122" t="s">
        <v>440</v>
      </c>
      <c r="R4" s="122" t="s">
        <v>93</v>
      </c>
      <c r="T4" s="9"/>
      <c r="U4" s="122" t="s">
        <v>92</v>
      </c>
      <c r="V4" s="122" t="s">
        <v>75</v>
      </c>
      <c r="W4" s="122" t="s">
        <v>73</v>
      </c>
      <c r="X4" s="122" t="s">
        <v>71</v>
      </c>
      <c r="Y4" s="122" t="s">
        <v>72</v>
      </c>
      <c r="Z4" s="122" t="s">
        <v>76</v>
      </c>
      <c r="AA4" s="122" t="s">
        <v>37</v>
      </c>
      <c r="AB4" s="122" t="s">
        <v>93</v>
      </c>
      <c r="AE4" s="9"/>
      <c r="AF4" s="122" t="s">
        <v>92</v>
      </c>
      <c r="AG4" s="122" t="s">
        <v>75</v>
      </c>
      <c r="AH4" s="122" t="s">
        <v>73</v>
      </c>
      <c r="AI4" s="122" t="s">
        <v>71</v>
      </c>
      <c r="AJ4" s="122" t="s">
        <v>72</v>
      </c>
      <c r="AK4" s="122" t="s">
        <v>76</v>
      </c>
      <c r="AL4" s="122" t="s">
        <v>37</v>
      </c>
      <c r="AM4" s="122" t="s">
        <v>93</v>
      </c>
      <c r="AO4" s="9"/>
      <c r="AP4" s="122" t="s">
        <v>92</v>
      </c>
      <c r="AQ4" s="122" t="s">
        <v>75</v>
      </c>
      <c r="AR4" s="122" t="s">
        <v>73</v>
      </c>
      <c r="AS4" s="122" t="s">
        <v>71</v>
      </c>
      <c r="AT4" s="122" t="s">
        <v>72</v>
      </c>
      <c r="AU4" s="122" t="s">
        <v>76</v>
      </c>
      <c r="AV4" s="122" t="s">
        <v>37</v>
      </c>
      <c r="AW4" s="122" t="s">
        <v>93</v>
      </c>
      <c r="AY4" s="7"/>
      <c r="AZ4" s="7"/>
    </row>
    <row r="5" spans="1:52" s="3" customFormat="1" ht="12.75" hidden="1" customHeight="1">
      <c r="C5" s="26" t="s">
        <v>38</v>
      </c>
      <c r="D5" s="26" t="s">
        <v>95</v>
      </c>
      <c r="E5" s="15" t="s">
        <v>79</v>
      </c>
      <c r="F5" s="15" t="s">
        <v>79</v>
      </c>
      <c r="G5" s="15"/>
      <c r="H5" s="15"/>
      <c r="I5" s="15" t="s">
        <v>79</v>
      </c>
      <c r="L5" s="26" t="s">
        <v>38</v>
      </c>
      <c r="M5" s="26" t="s">
        <v>95</v>
      </c>
      <c r="N5" s="15" t="s">
        <v>79</v>
      </c>
      <c r="O5" s="15" t="s">
        <v>79</v>
      </c>
      <c r="P5" s="15"/>
      <c r="Q5" s="15"/>
      <c r="R5" s="15" t="s">
        <v>79</v>
      </c>
      <c r="T5" s="26" t="s">
        <v>38</v>
      </c>
      <c r="U5" s="26" t="s">
        <v>95</v>
      </c>
      <c r="V5" s="15" t="s">
        <v>79</v>
      </c>
      <c r="W5" s="15" t="s">
        <v>79</v>
      </c>
      <c r="X5" s="15" t="s">
        <v>79</v>
      </c>
      <c r="Y5" s="15" t="s">
        <v>79</v>
      </c>
      <c r="Z5" s="15" t="s">
        <v>79</v>
      </c>
      <c r="AA5" s="15" t="s">
        <v>79</v>
      </c>
      <c r="AB5" s="16">
        <f t="shared" ref="AB5:AB12" si="0">SUM(V5:AA5)</f>
        <v>0</v>
      </c>
      <c r="AE5" s="26" t="s">
        <v>38</v>
      </c>
      <c r="AF5" s="26" t="s">
        <v>95</v>
      </c>
      <c r="AG5" s="15" t="s">
        <v>79</v>
      </c>
      <c r="AH5" s="15" t="s">
        <v>79</v>
      </c>
      <c r="AI5" s="15" t="s">
        <v>79</v>
      </c>
      <c r="AJ5" s="15" t="s">
        <v>79</v>
      </c>
      <c r="AK5" s="15" t="s">
        <v>79</v>
      </c>
      <c r="AL5" s="15" t="s">
        <v>79</v>
      </c>
      <c r="AM5" s="16">
        <f t="shared" ref="AM5:AM12" si="1">SUM(AG5:AL5)</f>
        <v>0</v>
      </c>
      <c r="AO5" s="26" t="s">
        <v>38</v>
      </c>
      <c r="AP5" s="26" t="s">
        <v>95</v>
      </c>
      <c r="AQ5" s="15" t="s">
        <v>79</v>
      </c>
      <c r="AR5" s="15" t="s">
        <v>79</v>
      </c>
      <c r="AS5" s="15" t="s">
        <v>79</v>
      </c>
      <c r="AT5" s="15" t="s">
        <v>79</v>
      </c>
      <c r="AU5" s="15" t="s">
        <v>79</v>
      </c>
      <c r="AV5" s="15" t="s">
        <v>79</v>
      </c>
      <c r="AW5" s="16">
        <f t="shared" ref="AW5:AW12" si="2">SUM(AQ5:AV5)</f>
        <v>0</v>
      </c>
      <c r="AY5" s="7"/>
      <c r="AZ5" s="7"/>
    </row>
    <row r="6" spans="1:52" s="3" customFormat="1" hidden="1">
      <c r="C6" s="26" t="s">
        <v>3</v>
      </c>
      <c r="D6" s="26" t="s">
        <v>91</v>
      </c>
      <c r="E6" s="171"/>
      <c r="F6" s="171"/>
      <c r="G6" s="171"/>
      <c r="H6" s="171"/>
      <c r="I6" s="171"/>
      <c r="L6" s="26" t="s">
        <v>3</v>
      </c>
      <c r="M6" s="26" t="s">
        <v>91</v>
      </c>
      <c r="N6" s="171"/>
      <c r="O6" s="171"/>
      <c r="P6" s="171"/>
      <c r="Q6" s="171"/>
      <c r="R6" s="171"/>
      <c r="T6" s="26" t="s">
        <v>3</v>
      </c>
      <c r="U6" s="26" t="s">
        <v>91</v>
      </c>
      <c r="V6" s="171"/>
      <c r="W6" s="171"/>
      <c r="X6" s="171"/>
      <c r="Y6" s="171"/>
      <c r="Z6" s="171"/>
      <c r="AA6" s="171"/>
      <c r="AB6" s="16">
        <f t="shared" si="0"/>
        <v>0</v>
      </c>
      <c r="AE6" s="26" t="s">
        <v>3</v>
      </c>
      <c r="AF6" s="26" t="s">
        <v>91</v>
      </c>
      <c r="AG6" s="171"/>
      <c r="AH6" s="171"/>
      <c r="AI6" s="171"/>
      <c r="AJ6" s="171"/>
      <c r="AK6" s="171"/>
      <c r="AL6" s="171"/>
      <c r="AM6" s="16">
        <f t="shared" si="1"/>
        <v>0</v>
      </c>
      <c r="AO6" s="26" t="s">
        <v>3</v>
      </c>
      <c r="AP6" s="26" t="s">
        <v>91</v>
      </c>
      <c r="AQ6" s="47"/>
      <c r="AR6" s="47"/>
      <c r="AS6" s="44">
        <v>1</v>
      </c>
      <c r="AT6" s="17" t="s">
        <v>79</v>
      </c>
      <c r="AU6" s="48">
        <v>10</v>
      </c>
      <c r="AV6" s="47">
        <f>34-25</f>
        <v>9</v>
      </c>
      <c r="AW6" s="16">
        <f t="shared" si="2"/>
        <v>20</v>
      </c>
      <c r="AY6" s="7"/>
      <c r="AZ6" s="7"/>
    </row>
    <row r="7" spans="1:52" s="3" customFormat="1" hidden="1">
      <c r="C7" s="28" t="s">
        <v>26</v>
      </c>
      <c r="D7" s="28" t="s">
        <v>91</v>
      </c>
      <c r="E7" s="169"/>
      <c r="F7" s="169"/>
      <c r="G7" s="169"/>
      <c r="H7" s="169"/>
      <c r="I7" s="169"/>
      <c r="L7" s="28" t="s">
        <v>26</v>
      </c>
      <c r="M7" s="28" t="s">
        <v>91</v>
      </c>
      <c r="N7" s="169"/>
      <c r="O7" s="169"/>
      <c r="P7" s="169"/>
      <c r="Q7" s="169"/>
      <c r="R7" s="169"/>
      <c r="T7" s="28" t="s">
        <v>26</v>
      </c>
      <c r="U7" s="28" t="s">
        <v>91</v>
      </c>
      <c r="V7" s="169"/>
      <c r="W7" s="169"/>
      <c r="X7" s="169"/>
      <c r="Y7" s="169"/>
      <c r="Z7" s="169"/>
      <c r="AA7" s="169"/>
      <c r="AB7" s="16">
        <f t="shared" si="0"/>
        <v>0</v>
      </c>
      <c r="AC7" s="9"/>
      <c r="AE7" s="28" t="s">
        <v>26</v>
      </c>
      <c r="AF7" s="28" t="s">
        <v>91</v>
      </c>
      <c r="AG7" s="169"/>
      <c r="AH7" s="169"/>
      <c r="AI7" s="169"/>
      <c r="AJ7" s="169"/>
      <c r="AK7" s="169"/>
      <c r="AL7" s="169"/>
      <c r="AM7" s="16">
        <f t="shared" si="1"/>
        <v>0</v>
      </c>
      <c r="AN7" s="9"/>
      <c r="AO7" s="28" t="s">
        <v>26</v>
      </c>
      <c r="AP7" s="28" t="s">
        <v>91</v>
      </c>
      <c r="AQ7" s="15" t="s">
        <v>79</v>
      </c>
      <c r="AR7" s="15" t="s">
        <v>79</v>
      </c>
      <c r="AS7" s="15" t="s">
        <v>79</v>
      </c>
      <c r="AT7" s="15" t="s">
        <v>79</v>
      </c>
      <c r="AU7" s="15" t="s">
        <v>79</v>
      </c>
      <c r="AV7" s="15" t="s">
        <v>79</v>
      </c>
      <c r="AW7" s="16">
        <f t="shared" si="2"/>
        <v>0</v>
      </c>
      <c r="AY7" s="7"/>
      <c r="AZ7" s="7"/>
    </row>
    <row r="8" spans="1:52" s="3" customFormat="1" ht="15.75" hidden="1" customHeight="1">
      <c r="C8" s="26" t="s">
        <v>2</v>
      </c>
      <c r="D8" s="26" t="s">
        <v>91</v>
      </c>
      <c r="E8" s="169"/>
      <c r="F8" s="169"/>
      <c r="G8" s="169"/>
      <c r="H8" s="169"/>
      <c r="I8" s="169"/>
      <c r="L8" s="26" t="s">
        <v>2</v>
      </c>
      <c r="M8" s="26" t="s">
        <v>91</v>
      </c>
      <c r="N8" s="169"/>
      <c r="O8" s="169"/>
      <c r="P8" s="169"/>
      <c r="Q8" s="169"/>
      <c r="R8" s="169"/>
      <c r="T8" s="26" t="s">
        <v>2</v>
      </c>
      <c r="U8" s="26" t="s">
        <v>91</v>
      </c>
      <c r="V8" s="169"/>
      <c r="W8" s="169"/>
      <c r="X8" s="169"/>
      <c r="Y8" s="169"/>
      <c r="Z8" s="169"/>
      <c r="AA8" s="169"/>
      <c r="AB8" s="16">
        <f t="shared" si="0"/>
        <v>0</v>
      </c>
      <c r="AC8" s="9"/>
      <c r="AE8" s="26" t="s">
        <v>2</v>
      </c>
      <c r="AF8" s="26" t="s">
        <v>91</v>
      </c>
      <c r="AG8" s="169"/>
      <c r="AH8" s="169"/>
      <c r="AI8" s="169"/>
      <c r="AJ8" s="169"/>
      <c r="AK8" s="169"/>
      <c r="AL8" s="169"/>
      <c r="AM8" s="16">
        <f t="shared" si="1"/>
        <v>0</v>
      </c>
      <c r="AN8" s="9"/>
      <c r="AO8" s="26" t="s">
        <v>2</v>
      </c>
      <c r="AP8" s="26" t="s">
        <v>91</v>
      </c>
      <c r="AQ8" s="15" t="s">
        <v>79</v>
      </c>
      <c r="AR8" s="15" t="s">
        <v>79</v>
      </c>
      <c r="AS8" s="15" t="s">
        <v>79</v>
      </c>
      <c r="AT8" s="15" t="s">
        <v>79</v>
      </c>
      <c r="AU8" s="15" t="s">
        <v>79</v>
      </c>
      <c r="AV8" s="15" t="s">
        <v>79</v>
      </c>
      <c r="AW8" s="16">
        <f t="shared" si="2"/>
        <v>0</v>
      </c>
      <c r="AY8" s="7"/>
      <c r="AZ8" s="7"/>
    </row>
    <row r="9" spans="1:52" s="3" customFormat="1" ht="15.75" hidden="1" customHeight="1">
      <c r="C9" s="26" t="s">
        <v>125</v>
      </c>
      <c r="D9" s="26" t="s">
        <v>91</v>
      </c>
      <c r="E9" s="169"/>
      <c r="F9" s="169"/>
      <c r="G9" s="169"/>
      <c r="H9" s="169"/>
      <c r="I9" s="169"/>
      <c r="L9" s="26" t="s">
        <v>125</v>
      </c>
      <c r="M9" s="26" t="s">
        <v>91</v>
      </c>
      <c r="N9" s="169"/>
      <c r="O9" s="169"/>
      <c r="P9" s="169"/>
      <c r="Q9" s="169"/>
      <c r="R9" s="169"/>
      <c r="T9" s="26" t="s">
        <v>125</v>
      </c>
      <c r="U9" s="26" t="s">
        <v>91</v>
      </c>
      <c r="V9" s="169"/>
      <c r="W9" s="169"/>
      <c r="X9" s="169"/>
      <c r="Y9" s="169"/>
      <c r="Z9" s="169"/>
      <c r="AA9" s="169"/>
      <c r="AB9" s="16">
        <f t="shared" si="0"/>
        <v>0</v>
      </c>
      <c r="AC9" s="9"/>
      <c r="AE9" s="26" t="s">
        <v>125</v>
      </c>
      <c r="AF9" s="26" t="s">
        <v>91</v>
      </c>
      <c r="AG9" s="169"/>
      <c r="AH9" s="169"/>
      <c r="AI9" s="169"/>
      <c r="AJ9" s="169"/>
      <c r="AK9" s="169"/>
      <c r="AL9" s="169"/>
      <c r="AM9" s="16">
        <f t="shared" si="1"/>
        <v>0</v>
      </c>
      <c r="AN9" s="9"/>
      <c r="AO9" s="26" t="s">
        <v>125</v>
      </c>
      <c r="AP9" s="26" t="s">
        <v>91</v>
      </c>
      <c r="AQ9" s="15">
        <v>10</v>
      </c>
      <c r="AR9" s="15">
        <v>20</v>
      </c>
      <c r="AS9" s="15">
        <v>2</v>
      </c>
      <c r="AT9" s="15">
        <v>10</v>
      </c>
      <c r="AU9" s="15">
        <v>20</v>
      </c>
      <c r="AV9" s="15">
        <v>20</v>
      </c>
      <c r="AW9" s="16">
        <f t="shared" si="2"/>
        <v>82</v>
      </c>
      <c r="AY9" s="7"/>
      <c r="AZ9" s="7"/>
    </row>
    <row r="10" spans="1:52" s="3" customFormat="1" hidden="1">
      <c r="C10" s="26" t="s">
        <v>67</v>
      </c>
      <c r="D10" s="26" t="s">
        <v>91</v>
      </c>
      <c r="E10" s="169"/>
      <c r="F10" s="169"/>
      <c r="G10" s="169"/>
      <c r="H10" s="169"/>
      <c r="I10" s="169"/>
      <c r="L10" s="26" t="s">
        <v>67</v>
      </c>
      <c r="M10" s="26" t="s">
        <v>91</v>
      </c>
      <c r="N10" s="169"/>
      <c r="O10" s="169"/>
      <c r="P10" s="169"/>
      <c r="Q10" s="169"/>
      <c r="R10" s="169"/>
      <c r="T10" s="26" t="s">
        <v>67</v>
      </c>
      <c r="U10" s="26" t="s">
        <v>91</v>
      </c>
      <c r="V10" s="169"/>
      <c r="W10" s="169"/>
      <c r="X10" s="169"/>
      <c r="Y10" s="169"/>
      <c r="Z10" s="169"/>
      <c r="AA10" s="169"/>
      <c r="AB10" s="16">
        <f t="shared" si="0"/>
        <v>0</v>
      </c>
      <c r="AC10" s="9"/>
      <c r="AE10" s="26" t="s">
        <v>67</v>
      </c>
      <c r="AF10" s="26" t="s">
        <v>91</v>
      </c>
      <c r="AG10" s="169"/>
      <c r="AH10" s="169"/>
      <c r="AI10" s="169"/>
      <c r="AJ10" s="169"/>
      <c r="AK10" s="169"/>
      <c r="AL10" s="169"/>
      <c r="AM10" s="16">
        <f t="shared" si="1"/>
        <v>0</v>
      </c>
      <c r="AN10" s="9"/>
      <c r="AO10" s="26" t="s">
        <v>67</v>
      </c>
      <c r="AP10" s="26" t="s">
        <v>91</v>
      </c>
      <c r="AQ10" s="15" t="s">
        <v>79</v>
      </c>
      <c r="AR10" s="15" t="s">
        <v>79</v>
      </c>
      <c r="AS10" s="15" t="s">
        <v>79</v>
      </c>
      <c r="AT10" s="15" t="s">
        <v>79</v>
      </c>
      <c r="AU10" s="15" t="s">
        <v>79</v>
      </c>
      <c r="AV10" s="15" t="s">
        <v>79</v>
      </c>
      <c r="AW10" s="16">
        <f t="shared" si="2"/>
        <v>0</v>
      </c>
      <c r="AY10" s="7"/>
      <c r="AZ10" s="7"/>
    </row>
    <row r="11" spans="1:52" s="3" customFormat="1" ht="15.75" hidden="1" customHeight="1">
      <c r="C11" s="28" t="s">
        <v>169</v>
      </c>
      <c r="D11" s="28" t="s">
        <v>91</v>
      </c>
      <c r="E11" s="169"/>
      <c r="F11" s="169"/>
      <c r="G11" s="169"/>
      <c r="H11" s="169"/>
      <c r="I11" s="169"/>
      <c r="L11" s="28" t="s">
        <v>169</v>
      </c>
      <c r="M11" s="28" t="s">
        <v>91</v>
      </c>
      <c r="N11" s="169"/>
      <c r="O11" s="169"/>
      <c r="P11" s="169"/>
      <c r="Q11" s="169"/>
      <c r="R11" s="169"/>
      <c r="T11" s="28" t="s">
        <v>169</v>
      </c>
      <c r="U11" s="28" t="s">
        <v>91</v>
      </c>
      <c r="V11" s="169"/>
      <c r="W11" s="169"/>
      <c r="X11" s="169"/>
      <c r="Y11" s="169"/>
      <c r="Z11" s="169"/>
      <c r="AA11" s="169"/>
      <c r="AB11" s="16">
        <f t="shared" si="0"/>
        <v>0</v>
      </c>
      <c r="AC11" s="9"/>
      <c r="AE11" s="28" t="s">
        <v>169</v>
      </c>
      <c r="AF11" s="28" t="s">
        <v>91</v>
      </c>
      <c r="AG11" s="169"/>
      <c r="AH11" s="169"/>
      <c r="AI11" s="169"/>
      <c r="AJ11" s="169"/>
      <c r="AK11" s="169"/>
      <c r="AL11" s="169"/>
      <c r="AM11" s="16">
        <f t="shared" si="1"/>
        <v>0</v>
      </c>
      <c r="AN11" s="9"/>
      <c r="AO11" s="28" t="s">
        <v>35</v>
      </c>
      <c r="AP11" s="28" t="s">
        <v>91</v>
      </c>
      <c r="AQ11" s="15" t="s">
        <v>79</v>
      </c>
      <c r="AR11" s="15" t="s">
        <v>79</v>
      </c>
      <c r="AS11" s="15" t="s">
        <v>79</v>
      </c>
      <c r="AT11" s="15" t="s">
        <v>79</v>
      </c>
      <c r="AU11" s="15" t="s">
        <v>79</v>
      </c>
      <c r="AV11" s="15" t="s">
        <v>79</v>
      </c>
      <c r="AW11" s="16">
        <f t="shared" si="2"/>
        <v>0</v>
      </c>
      <c r="AY11" s="7"/>
      <c r="AZ11" s="7"/>
    </row>
    <row r="12" spans="1:52" s="3" customFormat="1" ht="15" hidden="1" customHeight="1">
      <c r="C12" s="28" t="s">
        <v>17</v>
      </c>
      <c r="D12" s="28" t="s">
        <v>91</v>
      </c>
      <c r="E12" s="169"/>
      <c r="F12" s="169"/>
      <c r="G12" s="169"/>
      <c r="H12" s="169"/>
      <c r="I12" s="169"/>
      <c r="L12" s="28" t="s">
        <v>17</v>
      </c>
      <c r="M12" s="28" t="s">
        <v>91</v>
      </c>
      <c r="N12" s="169"/>
      <c r="O12" s="169"/>
      <c r="P12" s="169"/>
      <c r="Q12" s="169"/>
      <c r="R12" s="169"/>
      <c r="T12" s="28" t="s">
        <v>17</v>
      </c>
      <c r="U12" s="28" t="s">
        <v>91</v>
      </c>
      <c r="V12" s="169"/>
      <c r="W12" s="169"/>
      <c r="X12" s="169"/>
      <c r="Y12" s="169"/>
      <c r="Z12" s="169"/>
      <c r="AA12" s="169"/>
      <c r="AB12" s="16">
        <f t="shared" si="0"/>
        <v>0</v>
      </c>
      <c r="AC12" s="9"/>
      <c r="AE12" s="28" t="s">
        <v>17</v>
      </c>
      <c r="AF12" s="28" t="s">
        <v>91</v>
      </c>
      <c r="AG12" s="169"/>
      <c r="AH12" s="169"/>
      <c r="AI12" s="169"/>
      <c r="AJ12" s="169"/>
      <c r="AK12" s="169"/>
      <c r="AL12" s="169"/>
      <c r="AM12" s="16">
        <f t="shared" si="1"/>
        <v>0</v>
      </c>
      <c r="AN12" s="9"/>
      <c r="AO12" s="28" t="s">
        <v>17</v>
      </c>
      <c r="AP12" s="28" t="s">
        <v>91</v>
      </c>
      <c r="AQ12" s="15">
        <v>1</v>
      </c>
      <c r="AR12" s="15">
        <v>2</v>
      </c>
      <c r="AS12" s="15">
        <v>2</v>
      </c>
      <c r="AT12" s="15">
        <v>4</v>
      </c>
      <c r="AU12" s="15">
        <v>2</v>
      </c>
      <c r="AV12" s="15">
        <v>1</v>
      </c>
      <c r="AW12" s="16">
        <f t="shared" si="2"/>
        <v>12</v>
      </c>
      <c r="AY12" s="7"/>
      <c r="AZ12" s="7"/>
    </row>
    <row r="13" spans="1:52" s="3" customFormat="1" hidden="1">
      <c r="C13" s="177">
        <f>COUNTIF(C1:C11,"*")</f>
        <v>8</v>
      </c>
      <c r="D13" s="178"/>
      <c r="E13" s="169">
        <f t="shared" ref="E13:F13" si="3">COUNT(E1:E11)</f>
        <v>0</v>
      </c>
      <c r="F13" s="169">
        <f t="shared" si="3"/>
        <v>0</v>
      </c>
      <c r="G13" s="169"/>
      <c r="H13" s="169"/>
      <c r="I13" s="169">
        <f t="shared" ref="I13" si="4">COUNT(I1:I11)</f>
        <v>0</v>
      </c>
      <c r="L13" s="177">
        <f>COUNTIF(L1:L11,"*")</f>
        <v>8</v>
      </c>
      <c r="M13" s="178"/>
      <c r="N13" s="169">
        <f t="shared" ref="N13:O13" si="5">COUNT(N1:N11)</f>
        <v>0</v>
      </c>
      <c r="O13" s="169">
        <f t="shared" si="5"/>
        <v>0</v>
      </c>
      <c r="P13" s="169"/>
      <c r="Q13" s="169"/>
      <c r="R13" s="169">
        <f t="shared" ref="R13" si="6">COUNT(R1:R11)</f>
        <v>0</v>
      </c>
      <c r="T13" s="177">
        <f>COUNTIF(T1:T11,"*")</f>
        <v>8</v>
      </c>
      <c r="U13" s="178"/>
      <c r="V13" s="169">
        <f t="shared" ref="V13:AA13" si="7">COUNT(V1:V11)</f>
        <v>0</v>
      </c>
      <c r="W13" s="169">
        <f t="shared" si="7"/>
        <v>0</v>
      </c>
      <c r="X13" s="169">
        <f t="shared" si="7"/>
        <v>0</v>
      </c>
      <c r="Y13" s="169">
        <f t="shared" si="7"/>
        <v>0</v>
      </c>
      <c r="Z13" s="169">
        <f t="shared" si="7"/>
        <v>0</v>
      </c>
      <c r="AA13" s="169">
        <f t="shared" si="7"/>
        <v>0</v>
      </c>
      <c r="AB13" s="45"/>
      <c r="AC13" s="9"/>
      <c r="AD13" s="9"/>
      <c r="AE13" s="177">
        <f>COUNTIF(AE1:AE11,"*")</f>
        <v>8</v>
      </c>
      <c r="AF13" s="178"/>
      <c r="AG13" s="169">
        <f t="shared" ref="AG13:AL13" si="8">COUNT(AG1:AG11)</f>
        <v>0</v>
      </c>
      <c r="AH13" s="169">
        <f t="shared" si="8"/>
        <v>0</v>
      </c>
      <c r="AI13" s="169">
        <f t="shared" si="8"/>
        <v>0</v>
      </c>
      <c r="AJ13" s="169">
        <f t="shared" si="8"/>
        <v>0</v>
      </c>
      <c r="AK13" s="169">
        <f t="shared" si="8"/>
        <v>0</v>
      </c>
      <c r="AL13" s="169">
        <f t="shared" si="8"/>
        <v>0</v>
      </c>
      <c r="AM13" s="45"/>
      <c r="AN13" s="9"/>
      <c r="AO13" s="178"/>
      <c r="AP13" s="178"/>
      <c r="AQ13" s="45">
        <f t="shared" ref="AQ13:AV13" si="9">COUNT(AQ1:AQ11)</f>
        <v>1</v>
      </c>
      <c r="AR13" s="45">
        <f t="shared" si="9"/>
        <v>1</v>
      </c>
      <c r="AS13" s="45">
        <f t="shared" si="9"/>
        <v>2</v>
      </c>
      <c r="AT13" s="45">
        <f t="shared" si="9"/>
        <v>1</v>
      </c>
      <c r="AU13" s="45">
        <f t="shared" si="9"/>
        <v>2</v>
      </c>
      <c r="AV13" s="45">
        <f t="shared" si="9"/>
        <v>2</v>
      </c>
      <c r="AW13" s="45"/>
      <c r="AX13" s="9"/>
      <c r="AY13" s="34"/>
      <c r="AZ13" s="35"/>
    </row>
    <row r="14" spans="1:52" s="3" customFormat="1">
      <c r="C14" s="26" t="s">
        <v>33</v>
      </c>
      <c r="D14" s="26" t="s">
        <v>91</v>
      </c>
      <c r="E14" s="169"/>
      <c r="F14" s="169"/>
      <c r="G14" s="169"/>
      <c r="H14" s="169"/>
      <c r="I14" s="169"/>
      <c r="L14" s="26" t="s">
        <v>33</v>
      </c>
      <c r="M14" s="26" t="s">
        <v>91</v>
      </c>
      <c r="N14" s="169"/>
      <c r="O14" s="169"/>
      <c r="P14" s="169"/>
      <c r="Q14" s="169"/>
      <c r="R14" s="169"/>
      <c r="T14" s="26" t="s">
        <v>33</v>
      </c>
      <c r="U14" s="26" t="s">
        <v>91</v>
      </c>
      <c r="V14" s="169"/>
      <c r="W14" s="169"/>
      <c r="X14" s="169"/>
      <c r="Y14" s="169"/>
      <c r="Z14" s="169"/>
      <c r="AA14" s="169"/>
      <c r="AB14" s="16"/>
      <c r="AD14" s="9"/>
      <c r="AE14" s="26" t="s">
        <v>33</v>
      </c>
      <c r="AF14" s="26" t="s">
        <v>91</v>
      </c>
      <c r="AG14" s="169"/>
      <c r="AH14" s="169"/>
      <c r="AI14" s="169"/>
      <c r="AJ14" s="169"/>
      <c r="AK14" s="169"/>
      <c r="AL14" s="169"/>
      <c r="AM14" s="16"/>
      <c r="AO14" s="26" t="s">
        <v>33</v>
      </c>
      <c r="AP14" s="26" t="s">
        <v>91</v>
      </c>
      <c r="AQ14" s="15">
        <v>31</v>
      </c>
      <c r="AR14" s="15">
        <v>7</v>
      </c>
      <c r="AS14" s="15">
        <v>12</v>
      </c>
      <c r="AT14" s="15">
        <v>28</v>
      </c>
      <c r="AU14" s="15">
        <v>27</v>
      </c>
      <c r="AV14" s="15">
        <v>39</v>
      </c>
      <c r="AW14" s="16">
        <f>SUM(AQ14:AV14)</f>
        <v>144</v>
      </c>
      <c r="AY14" s="7"/>
      <c r="AZ14" s="7"/>
    </row>
    <row r="15" spans="1:52" s="3" customFormat="1">
      <c r="A15"/>
      <c r="B15"/>
      <c r="C15" s="26" t="s">
        <v>23</v>
      </c>
      <c r="D15" s="26" t="s">
        <v>91</v>
      </c>
      <c r="E15">
        <v>10</v>
      </c>
      <c r="F15">
        <v>3</v>
      </c>
      <c r="G15" s="235">
        <f>E15/I15</f>
        <v>0.76923076923076927</v>
      </c>
      <c r="H15" s="235">
        <f>F15/I15</f>
        <v>0.23076923076923078</v>
      </c>
      <c r="I15" s="169">
        <f>SUM(E15:F15)</f>
        <v>13</v>
      </c>
      <c r="J15"/>
      <c r="K15"/>
      <c r="L15" s="26" t="s">
        <v>23</v>
      </c>
      <c r="M15" s="26" t="s">
        <v>91</v>
      </c>
      <c r="N15">
        <v>10</v>
      </c>
      <c r="O15">
        <v>3</v>
      </c>
      <c r="P15" s="235">
        <f>N15/R15</f>
        <v>0.76923076923076927</v>
      </c>
      <c r="Q15" s="235">
        <f>O15/R15</f>
        <v>0.23076923076923078</v>
      </c>
      <c r="R15" s="169">
        <f>SUM(N15:O15)</f>
        <v>13</v>
      </c>
      <c r="S15"/>
      <c r="T15" s="26" t="s">
        <v>23</v>
      </c>
      <c r="U15" s="26" t="s">
        <v>91</v>
      </c>
      <c r="V15">
        <v>2</v>
      </c>
      <c r="W15" s="169">
        <v>2</v>
      </c>
      <c r="X15" s="169">
        <v>0.5</v>
      </c>
      <c r="Y15" s="169">
        <v>1</v>
      </c>
      <c r="Z15" s="169">
        <v>7</v>
      </c>
      <c r="AA15" s="169">
        <v>0.5</v>
      </c>
      <c r="AB15" s="16">
        <f t="shared" ref="AB15:AB22" si="10">SUM(V15:AA15)</f>
        <v>13</v>
      </c>
      <c r="AE15" s="26" t="s">
        <v>23</v>
      </c>
      <c r="AF15" s="26" t="s">
        <v>91</v>
      </c>
      <c r="AG15" s="169">
        <v>3</v>
      </c>
      <c r="AH15" s="169">
        <v>2</v>
      </c>
      <c r="AI15" s="169">
        <v>0.5</v>
      </c>
      <c r="AJ15" s="169">
        <v>1</v>
      </c>
      <c r="AK15" s="169">
        <v>6</v>
      </c>
      <c r="AL15" s="169">
        <v>0.5</v>
      </c>
      <c r="AM15" s="16">
        <f>SUM(AG15:AL15)</f>
        <v>13</v>
      </c>
      <c r="AO15" s="26" t="s">
        <v>23</v>
      </c>
      <c r="AP15" s="26" t="s">
        <v>91</v>
      </c>
      <c r="AQ15" s="15">
        <v>15</v>
      </c>
      <c r="AR15" s="15">
        <v>2</v>
      </c>
      <c r="AS15" s="15">
        <v>0</v>
      </c>
      <c r="AT15" s="15">
        <v>1</v>
      </c>
      <c r="AU15" s="15">
        <v>7</v>
      </c>
      <c r="AV15" s="15">
        <v>0</v>
      </c>
      <c r="AW15" s="16">
        <f>SUM(AQ15:AV15)</f>
        <v>25</v>
      </c>
      <c r="AY15" s="7"/>
      <c r="AZ15" s="7"/>
    </row>
    <row r="16" spans="1:52" s="3" customFormat="1" ht="15.75" customHeight="1">
      <c r="A16"/>
      <c r="B16"/>
      <c r="C16" s="26" t="s">
        <v>30</v>
      </c>
      <c r="D16" s="26" t="s">
        <v>91</v>
      </c>
      <c r="E16">
        <v>10</v>
      </c>
      <c r="F16">
        <v>5</v>
      </c>
      <c r="G16" s="235">
        <f t="shared" ref="G16:G22" si="11">E16/I16</f>
        <v>0.66666666666666663</v>
      </c>
      <c r="H16" s="235">
        <f t="shared" ref="H16:H22" si="12">F16/I16</f>
        <v>0.33333333333333331</v>
      </c>
      <c r="I16" s="169">
        <f t="shared" ref="I16:I57" si="13">SUM(E16:F16)</f>
        <v>15</v>
      </c>
      <c r="J16"/>
      <c r="K16"/>
      <c r="L16" s="26" t="s">
        <v>30</v>
      </c>
      <c r="M16" s="26" t="s">
        <v>91</v>
      </c>
      <c r="N16">
        <v>8</v>
      </c>
      <c r="O16">
        <v>5</v>
      </c>
      <c r="P16" s="235">
        <f t="shared" ref="P16:P57" si="14">N16/R16</f>
        <v>0.61538461538461542</v>
      </c>
      <c r="Q16" s="235">
        <f t="shared" ref="Q16:Q57" si="15">O16/R16</f>
        <v>0.38461538461538464</v>
      </c>
      <c r="R16" s="169">
        <f t="shared" ref="R16:R57" si="16">SUM(N16:O16)</f>
        <v>13</v>
      </c>
      <c r="S16"/>
      <c r="T16" s="26" t="s">
        <v>30</v>
      </c>
      <c r="U16" s="26" t="s">
        <v>91</v>
      </c>
      <c r="V16">
        <v>5</v>
      </c>
      <c r="W16" s="169">
        <v>4</v>
      </c>
      <c r="X16" s="169">
        <v>2</v>
      </c>
      <c r="Y16" s="169">
        <v>6</v>
      </c>
      <c r="Z16" s="169">
        <v>6</v>
      </c>
      <c r="AA16" s="169"/>
      <c r="AB16" s="16">
        <f t="shared" si="10"/>
        <v>23</v>
      </c>
      <c r="AD16" s="9"/>
      <c r="AE16" s="26" t="s">
        <v>30</v>
      </c>
      <c r="AF16" s="26" t="s">
        <v>91</v>
      </c>
      <c r="AG16" s="169">
        <v>8</v>
      </c>
      <c r="AH16" s="169">
        <v>6</v>
      </c>
      <c r="AI16" s="169">
        <v>2</v>
      </c>
      <c r="AJ16" s="169">
        <v>7</v>
      </c>
      <c r="AK16" s="169">
        <v>8</v>
      </c>
      <c r="AL16" s="169"/>
      <c r="AM16" s="16">
        <f>SUM(AG16:AL16)</f>
        <v>31</v>
      </c>
      <c r="AO16" s="26" t="s">
        <v>30</v>
      </c>
      <c r="AP16" s="26" t="s">
        <v>91</v>
      </c>
      <c r="AQ16" s="15" t="s">
        <v>79</v>
      </c>
      <c r="AR16" s="15" t="s">
        <v>79</v>
      </c>
      <c r="AS16" s="15" t="s">
        <v>79</v>
      </c>
      <c r="AT16" s="15" t="s">
        <v>79</v>
      </c>
      <c r="AU16" s="15" t="s">
        <v>79</v>
      </c>
      <c r="AV16" s="15" t="s">
        <v>79</v>
      </c>
      <c r="AW16" s="16">
        <f>SUM(AQ16:AV16)</f>
        <v>0</v>
      </c>
      <c r="AY16" s="7"/>
      <c r="AZ16" s="7"/>
    </row>
    <row r="17" spans="1:52" s="3" customFormat="1">
      <c r="A17"/>
      <c r="B17"/>
      <c r="C17" s="26" t="s">
        <v>167</v>
      </c>
      <c r="D17" s="26" t="s">
        <v>91</v>
      </c>
      <c r="E17"/>
      <c r="F17"/>
      <c r="G17" s="235" t="e">
        <f t="shared" si="11"/>
        <v>#DIV/0!</v>
      </c>
      <c r="H17" s="235" t="e">
        <f t="shared" si="12"/>
        <v>#DIV/0!</v>
      </c>
      <c r="I17" s="169">
        <f t="shared" si="13"/>
        <v>0</v>
      </c>
      <c r="J17"/>
      <c r="K17"/>
      <c r="L17" s="26" t="s">
        <v>167</v>
      </c>
      <c r="M17" s="26" t="s">
        <v>91</v>
      </c>
      <c r="N17">
        <v>4</v>
      </c>
      <c r="O17">
        <v>2</v>
      </c>
      <c r="P17" s="235">
        <f t="shared" si="14"/>
        <v>0.66666666666666663</v>
      </c>
      <c r="Q17" s="235">
        <f t="shared" si="15"/>
        <v>0.33333333333333331</v>
      </c>
      <c r="R17" s="169">
        <f t="shared" si="16"/>
        <v>6</v>
      </c>
      <c r="S17"/>
      <c r="T17" s="26" t="s">
        <v>167</v>
      </c>
      <c r="U17" s="26" t="s">
        <v>91</v>
      </c>
      <c r="V17">
        <v>2</v>
      </c>
      <c r="W17" s="169">
        <v>1</v>
      </c>
      <c r="X17" s="169">
        <v>1</v>
      </c>
      <c r="Y17" s="169">
        <v>11</v>
      </c>
      <c r="Z17" s="169">
        <v>4</v>
      </c>
      <c r="AA17" s="169"/>
      <c r="AB17" s="16">
        <f t="shared" si="10"/>
        <v>19</v>
      </c>
      <c r="AE17" s="26" t="s">
        <v>167</v>
      </c>
      <c r="AF17" s="26" t="s">
        <v>91</v>
      </c>
      <c r="AG17" s="169">
        <v>2</v>
      </c>
      <c r="AH17" s="169">
        <v>1</v>
      </c>
      <c r="AI17" s="169">
        <v>1</v>
      </c>
      <c r="AJ17" s="169">
        <v>11</v>
      </c>
      <c r="AK17" s="169">
        <v>4</v>
      </c>
      <c r="AL17" s="169"/>
      <c r="AM17" s="16">
        <f>SUM(AG17:AL17)</f>
        <v>19</v>
      </c>
      <c r="AO17" s="26"/>
      <c r="AP17" s="26"/>
      <c r="AQ17" s="15"/>
      <c r="AR17" s="15"/>
      <c r="AS17" s="15"/>
      <c r="AT17" s="15"/>
      <c r="AU17" s="15"/>
      <c r="AV17" s="15"/>
      <c r="AW17" s="16"/>
      <c r="AY17" s="7"/>
      <c r="AZ17" s="7"/>
    </row>
    <row r="18" spans="1:52" s="3" customFormat="1">
      <c r="A18"/>
      <c r="B18"/>
      <c r="C18" s="26" t="s">
        <v>68</v>
      </c>
      <c r="D18" s="26" t="s">
        <v>91</v>
      </c>
      <c r="E18">
        <v>50</v>
      </c>
      <c r="F18">
        <v>36</v>
      </c>
      <c r="G18" s="235">
        <f t="shared" si="11"/>
        <v>0.58139534883720934</v>
      </c>
      <c r="H18" s="235">
        <f t="shared" si="12"/>
        <v>0.41860465116279072</v>
      </c>
      <c r="I18" s="169">
        <f t="shared" si="13"/>
        <v>86</v>
      </c>
      <c r="J18"/>
      <c r="K18"/>
      <c r="L18" s="26" t="s">
        <v>68</v>
      </c>
      <c r="M18" s="26" t="s">
        <v>91</v>
      </c>
      <c r="N18">
        <v>50</v>
      </c>
      <c r="O18">
        <v>27</v>
      </c>
      <c r="P18" s="235">
        <f t="shared" si="14"/>
        <v>0.64935064935064934</v>
      </c>
      <c r="Q18" s="235">
        <f t="shared" si="15"/>
        <v>0.35064935064935066</v>
      </c>
      <c r="R18" s="169">
        <f t="shared" si="16"/>
        <v>77</v>
      </c>
      <c r="S18"/>
      <c r="T18" s="26" t="s">
        <v>68</v>
      </c>
      <c r="U18" s="26" t="s">
        <v>91</v>
      </c>
      <c r="V18">
        <v>7</v>
      </c>
      <c r="W18" s="169">
        <v>4</v>
      </c>
      <c r="X18" s="169">
        <v>6</v>
      </c>
      <c r="Y18" s="169">
        <v>13</v>
      </c>
      <c r="Z18" s="169">
        <v>18</v>
      </c>
      <c r="AA18" s="169">
        <v>10</v>
      </c>
      <c r="AB18" s="16">
        <f t="shared" si="10"/>
        <v>58</v>
      </c>
      <c r="AD18" s="9"/>
      <c r="AE18" s="26" t="s">
        <v>68</v>
      </c>
      <c r="AF18" s="26" t="s">
        <v>91</v>
      </c>
      <c r="AG18" s="169">
        <v>7</v>
      </c>
      <c r="AH18" s="169">
        <v>4</v>
      </c>
      <c r="AI18" s="169">
        <v>6</v>
      </c>
      <c r="AJ18" s="169">
        <v>13</v>
      </c>
      <c r="AK18" s="169">
        <v>15</v>
      </c>
      <c r="AL18" s="169">
        <v>10</v>
      </c>
      <c r="AM18" s="16">
        <f>SUM(AG18:AL18)</f>
        <v>55</v>
      </c>
      <c r="AO18" s="26" t="s">
        <v>68</v>
      </c>
      <c r="AP18" s="26" t="s">
        <v>91</v>
      </c>
      <c r="AQ18" s="15">
        <v>10</v>
      </c>
      <c r="AR18" s="15">
        <v>4</v>
      </c>
      <c r="AS18" s="15">
        <v>1</v>
      </c>
      <c r="AT18" s="15">
        <v>31</v>
      </c>
      <c r="AU18" s="15">
        <v>20</v>
      </c>
      <c r="AV18" s="15">
        <v>0</v>
      </c>
      <c r="AW18" s="16">
        <f>SUM(AQ18:AV18)</f>
        <v>66</v>
      </c>
      <c r="AY18" s="7"/>
      <c r="AZ18" s="7"/>
    </row>
    <row r="19" spans="1:52" s="3" customFormat="1">
      <c r="A19"/>
      <c r="B19"/>
      <c r="C19" t="s">
        <v>124</v>
      </c>
      <c r="D19" s="26"/>
      <c r="E19">
        <v>12</v>
      </c>
      <c r="F19">
        <v>2</v>
      </c>
      <c r="G19" s="235">
        <f t="shared" si="11"/>
        <v>0.8571428571428571</v>
      </c>
      <c r="H19" s="235">
        <f t="shared" si="12"/>
        <v>0.14285714285714285</v>
      </c>
      <c r="I19" s="169">
        <f t="shared" si="13"/>
        <v>14</v>
      </c>
      <c r="J19"/>
      <c r="K19"/>
      <c r="L19" t="s">
        <v>124</v>
      </c>
      <c r="M19" s="26"/>
      <c r="N19">
        <v>12</v>
      </c>
      <c r="O19">
        <v>2</v>
      </c>
      <c r="P19" s="235">
        <f t="shared" si="14"/>
        <v>0.8571428571428571</v>
      </c>
      <c r="Q19" s="235">
        <f t="shared" si="15"/>
        <v>0.14285714285714285</v>
      </c>
      <c r="R19" s="169">
        <f t="shared" si="16"/>
        <v>14</v>
      </c>
      <c r="S19"/>
      <c r="T19" t="s">
        <v>124</v>
      </c>
      <c r="U19" s="26"/>
      <c r="V19">
        <v>2</v>
      </c>
      <c r="W19" s="169">
        <v>3</v>
      </c>
      <c r="X19" s="169">
        <v>1</v>
      </c>
      <c r="Y19" s="169">
        <v>3</v>
      </c>
      <c r="Z19" s="169">
        <v>12</v>
      </c>
      <c r="AA19" s="169">
        <v>1</v>
      </c>
      <c r="AB19" s="16">
        <f t="shared" si="10"/>
        <v>22</v>
      </c>
      <c r="AD19" s="9"/>
      <c r="AE19" s="26"/>
      <c r="AF19" s="26"/>
      <c r="AG19" s="169"/>
      <c r="AH19" s="169"/>
      <c r="AI19" s="169"/>
      <c r="AJ19" s="169"/>
      <c r="AK19" s="169"/>
      <c r="AL19" s="169"/>
      <c r="AM19" s="16"/>
      <c r="AO19" s="26"/>
      <c r="AP19" s="26"/>
      <c r="AQ19" s="15"/>
      <c r="AR19" s="15"/>
      <c r="AS19" s="15"/>
      <c r="AT19" s="15"/>
      <c r="AU19" s="15"/>
      <c r="AV19" s="15"/>
      <c r="AW19" s="16"/>
      <c r="AY19" s="7"/>
      <c r="AZ19" s="7"/>
    </row>
    <row r="20" spans="1:52" s="3" customFormat="1">
      <c r="A20"/>
      <c r="B20"/>
      <c r="C20" s="26" t="s">
        <v>96</v>
      </c>
      <c r="D20" s="27" t="s">
        <v>91</v>
      </c>
      <c r="E20">
        <v>15</v>
      </c>
      <c r="F20">
        <v>3</v>
      </c>
      <c r="G20" s="235">
        <f t="shared" si="11"/>
        <v>0.83333333333333337</v>
      </c>
      <c r="H20" s="235">
        <f t="shared" si="12"/>
        <v>0.16666666666666666</v>
      </c>
      <c r="I20" s="169">
        <f t="shared" si="13"/>
        <v>18</v>
      </c>
      <c r="J20"/>
      <c r="K20"/>
      <c r="L20" s="26" t="s">
        <v>96</v>
      </c>
      <c r="M20" s="27" t="s">
        <v>91</v>
      </c>
      <c r="N20">
        <v>15</v>
      </c>
      <c r="O20">
        <v>3</v>
      </c>
      <c r="P20" s="235">
        <f t="shared" si="14"/>
        <v>0.83333333333333337</v>
      </c>
      <c r="Q20" s="235">
        <f t="shared" si="15"/>
        <v>0.16666666666666666</v>
      </c>
      <c r="R20" s="169">
        <f t="shared" si="16"/>
        <v>18</v>
      </c>
      <c r="S20"/>
      <c r="T20" s="26" t="s">
        <v>96</v>
      </c>
      <c r="U20" s="27" t="s">
        <v>91</v>
      </c>
      <c r="V20">
        <v>3</v>
      </c>
      <c r="W20" s="169">
        <v>2</v>
      </c>
      <c r="X20" s="169">
        <v>1</v>
      </c>
      <c r="Y20" s="169">
        <v>2</v>
      </c>
      <c r="Z20" s="169">
        <v>15</v>
      </c>
      <c r="AA20" s="169">
        <v>1</v>
      </c>
      <c r="AB20" s="16">
        <f t="shared" si="10"/>
        <v>24</v>
      </c>
      <c r="AE20" s="26" t="s">
        <v>96</v>
      </c>
      <c r="AF20" s="27" t="s">
        <v>91</v>
      </c>
      <c r="AG20" s="169">
        <v>6</v>
      </c>
      <c r="AH20" s="169">
        <v>3</v>
      </c>
      <c r="AI20" s="169">
        <v>1</v>
      </c>
      <c r="AJ20" s="169"/>
      <c r="AK20" s="169">
        <v>9</v>
      </c>
      <c r="AL20" s="169"/>
      <c r="AM20" s="16">
        <f>SUM(AG20:AL20)</f>
        <v>19</v>
      </c>
      <c r="AO20" s="26" t="s">
        <v>96</v>
      </c>
      <c r="AP20" s="27" t="s">
        <v>91</v>
      </c>
      <c r="AQ20" s="15" t="s">
        <v>79</v>
      </c>
      <c r="AR20" s="15" t="s">
        <v>79</v>
      </c>
      <c r="AS20" s="15" t="s">
        <v>79</v>
      </c>
      <c r="AT20" s="15" t="s">
        <v>79</v>
      </c>
      <c r="AU20" s="15" t="s">
        <v>79</v>
      </c>
      <c r="AV20" s="15" t="s">
        <v>79</v>
      </c>
      <c r="AW20" s="16">
        <f>SUM(AQ20:AV20)</f>
        <v>0</v>
      </c>
      <c r="AY20" s="7"/>
      <c r="AZ20" s="7"/>
    </row>
    <row r="21" spans="1:52" s="3" customFormat="1">
      <c r="A21"/>
      <c r="B21"/>
      <c r="C21" s="26" t="s">
        <v>24</v>
      </c>
      <c r="D21" s="26" t="s">
        <v>91</v>
      </c>
      <c r="E21">
        <v>10</v>
      </c>
      <c r="F21">
        <v>10</v>
      </c>
      <c r="G21" s="235">
        <f t="shared" si="11"/>
        <v>0.5</v>
      </c>
      <c r="H21" s="235">
        <f t="shared" si="12"/>
        <v>0.5</v>
      </c>
      <c r="I21" s="169">
        <f t="shared" si="13"/>
        <v>20</v>
      </c>
      <c r="J21"/>
      <c r="K21"/>
      <c r="L21" s="26" t="s">
        <v>24</v>
      </c>
      <c r="M21" s="26" t="s">
        <v>91</v>
      </c>
      <c r="N21">
        <v>11</v>
      </c>
      <c r="O21">
        <v>10</v>
      </c>
      <c r="P21" s="235">
        <f t="shared" si="14"/>
        <v>0.52380952380952384</v>
      </c>
      <c r="Q21" s="235">
        <f t="shared" si="15"/>
        <v>0.47619047619047616</v>
      </c>
      <c r="R21" s="169">
        <f t="shared" si="16"/>
        <v>21</v>
      </c>
      <c r="S21"/>
      <c r="T21" s="26" t="s">
        <v>24</v>
      </c>
      <c r="U21" s="26" t="s">
        <v>91</v>
      </c>
      <c r="V21">
        <v>4</v>
      </c>
      <c r="W21" s="169">
        <v>2</v>
      </c>
      <c r="X21" s="169">
        <v>1</v>
      </c>
      <c r="Y21" s="169">
        <v>1</v>
      </c>
      <c r="Z21" s="169">
        <v>9</v>
      </c>
      <c r="AA21" s="169">
        <v>4</v>
      </c>
      <c r="AB21" s="16">
        <f t="shared" si="10"/>
        <v>21</v>
      </c>
      <c r="AE21" s="26" t="s">
        <v>24</v>
      </c>
      <c r="AF21" s="26" t="s">
        <v>91</v>
      </c>
      <c r="AG21" s="169">
        <v>6</v>
      </c>
      <c r="AH21" s="169">
        <v>3</v>
      </c>
      <c r="AI21" s="169">
        <v>1</v>
      </c>
      <c r="AJ21" s="169"/>
      <c r="AK21" s="169">
        <v>5</v>
      </c>
      <c r="AL21" s="169">
        <v>7</v>
      </c>
      <c r="AM21" s="16">
        <f>SUM(AG21:AL21)</f>
        <v>22</v>
      </c>
      <c r="AO21" s="26" t="s">
        <v>24</v>
      </c>
      <c r="AP21" s="26" t="s">
        <v>91</v>
      </c>
      <c r="AQ21" s="15">
        <v>6</v>
      </c>
      <c r="AR21" s="15">
        <v>3</v>
      </c>
      <c r="AS21" s="15">
        <v>1</v>
      </c>
      <c r="AT21" s="15">
        <v>0</v>
      </c>
      <c r="AU21" s="15">
        <v>5</v>
      </c>
      <c r="AV21" s="15">
        <v>7</v>
      </c>
      <c r="AW21" s="16">
        <f>SUM(AQ21:AV21)</f>
        <v>22</v>
      </c>
      <c r="AY21" s="7"/>
      <c r="AZ21" s="7"/>
    </row>
    <row r="22" spans="1:52" s="3" customFormat="1">
      <c r="A22"/>
      <c r="B22"/>
      <c r="C22" s="26" t="s">
        <v>94</v>
      </c>
      <c r="D22" s="26" t="s">
        <v>91</v>
      </c>
      <c r="E22">
        <v>36</v>
      </c>
      <c r="F22">
        <v>49</v>
      </c>
      <c r="G22" s="235">
        <f t="shared" si="11"/>
        <v>0.42352941176470588</v>
      </c>
      <c r="H22" s="235">
        <f t="shared" si="12"/>
        <v>0.57647058823529407</v>
      </c>
      <c r="I22" s="169">
        <f t="shared" si="13"/>
        <v>85</v>
      </c>
      <c r="J22"/>
      <c r="K22"/>
      <c r="L22" s="26" t="s">
        <v>94</v>
      </c>
      <c r="M22" s="26" t="s">
        <v>91</v>
      </c>
      <c r="N22">
        <v>38.5</v>
      </c>
      <c r="O22">
        <v>50</v>
      </c>
      <c r="P22" s="235">
        <f t="shared" si="14"/>
        <v>0.43502824858757061</v>
      </c>
      <c r="Q22" s="235">
        <f t="shared" si="15"/>
        <v>0.56497175141242939</v>
      </c>
      <c r="R22" s="169">
        <f t="shared" si="16"/>
        <v>88.5</v>
      </c>
      <c r="S22"/>
      <c r="T22" s="26" t="s">
        <v>94</v>
      </c>
      <c r="U22" s="26" t="s">
        <v>91</v>
      </c>
      <c r="V22">
        <v>22.8</v>
      </c>
      <c r="W22" s="169">
        <v>16.8</v>
      </c>
      <c r="X22" s="169">
        <v>3.2</v>
      </c>
      <c r="Y22" s="169">
        <v>15</v>
      </c>
      <c r="Z22" s="169">
        <v>14.9</v>
      </c>
      <c r="AA22" s="169">
        <v>7.5</v>
      </c>
      <c r="AB22" s="16">
        <f t="shared" si="10"/>
        <v>80.2</v>
      </c>
      <c r="AD22" s="9"/>
      <c r="AE22" s="26" t="s">
        <v>94</v>
      </c>
      <c r="AF22" s="26" t="s">
        <v>91</v>
      </c>
      <c r="AG22" s="169">
        <v>16.8</v>
      </c>
      <c r="AH22" s="169">
        <v>15.2</v>
      </c>
      <c r="AI22" s="169">
        <v>3</v>
      </c>
      <c r="AJ22" s="169">
        <v>16.8</v>
      </c>
      <c r="AK22" s="169">
        <v>11</v>
      </c>
      <c r="AL22" s="169">
        <v>7.8</v>
      </c>
      <c r="AM22" s="16">
        <f>SUM(AG22:AL22)</f>
        <v>70.599999999999994</v>
      </c>
      <c r="AO22" s="26"/>
      <c r="AP22" s="26"/>
      <c r="AQ22" s="15"/>
      <c r="AR22" s="15"/>
      <c r="AS22" s="15"/>
      <c r="AT22" s="15"/>
      <c r="AU22" s="15"/>
      <c r="AV22" s="15"/>
      <c r="AW22" s="16"/>
      <c r="AY22" s="7"/>
      <c r="AZ22" s="7"/>
    </row>
    <row r="23" spans="1:52" s="3" customFormat="1">
      <c r="A23"/>
      <c r="B23"/>
      <c r="C23" s="26" t="s">
        <v>82</v>
      </c>
      <c r="D23" s="26" t="s">
        <v>91</v>
      </c>
      <c r="E23">
        <v>2</v>
      </c>
      <c r="F23">
        <v>3</v>
      </c>
      <c r="G23" s="235"/>
      <c r="H23" s="235"/>
      <c r="I23" s="169">
        <f t="shared" si="13"/>
        <v>5</v>
      </c>
      <c r="J23"/>
      <c r="K23"/>
      <c r="L23" s="26" t="s">
        <v>82</v>
      </c>
      <c r="M23" s="26" t="s">
        <v>91</v>
      </c>
      <c r="N23"/>
      <c r="O23"/>
      <c r="P23" s="235"/>
      <c r="Q23" s="235"/>
      <c r="R23" s="169">
        <f t="shared" si="16"/>
        <v>0</v>
      </c>
      <c r="S23"/>
      <c r="T23" s="26" t="s">
        <v>82</v>
      </c>
      <c r="U23" s="26" t="s">
        <v>91</v>
      </c>
      <c r="V23"/>
      <c r="W23" s="169"/>
      <c r="X23" s="169"/>
      <c r="Y23" s="169"/>
      <c r="Z23" s="169"/>
      <c r="AA23" s="169"/>
      <c r="AB23" s="16"/>
      <c r="AD23" s="9"/>
      <c r="AE23" s="26" t="s">
        <v>82</v>
      </c>
      <c r="AF23" s="26" t="s">
        <v>91</v>
      </c>
      <c r="AG23" s="169"/>
      <c r="AH23" s="169"/>
      <c r="AI23" s="169"/>
      <c r="AJ23" s="169"/>
      <c r="AK23" s="169"/>
      <c r="AL23" s="169"/>
      <c r="AM23" s="16"/>
      <c r="AO23" s="26"/>
      <c r="AP23" s="26"/>
      <c r="AQ23" s="15"/>
      <c r="AR23" s="15"/>
      <c r="AS23" s="15"/>
      <c r="AT23" s="15"/>
      <c r="AU23" s="15"/>
      <c r="AV23" s="15"/>
      <c r="AW23" s="16"/>
      <c r="AY23" s="7"/>
      <c r="AZ23" s="7"/>
    </row>
    <row r="24" spans="1:52" s="3" customFormat="1">
      <c r="A24"/>
      <c r="B24"/>
      <c r="C24" s="28" t="s">
        <v>80</v>
      </c>
      <c r="D24" s="28" t="s">
        <v>91</v>
      </c>
      <c r="E24">
        <v>106</v>
      </c>
      <c r="F24">
        <v>85</v>
      </c>
      <c r="G24" s="235">
        <f t="shared" ref="G24:G36" si="17">E24/I24</f>
        <v>0.55497382198952883</v>
      </c>
      <c r="H24" s="235">
        <f t="shared" ref="H24:H36" si="18">F24/I24</f>
        <v>0.44502617801047123</v>
      </c>
      <c r="I24" s="169">
        <f t="shared" si="13"/>
        <v>191</v>
      </c>
      <c r="J24"/>
      <c r="K24"/>
      <c r="L24" s="28" t="s">
        <v>80</v>
      </c>
      <c r="M24" s="28" t="s">
        <v>91</v>
      </c>
      <c r="N24">
        <v>81</v>
      </c>
      <c r="O24">
        <v>95</v>
      </c>
      <c r="P24" s="235">
        <f t="shared" si="14"/>
        <v>0.46022727272727271</v>
      </c>
      <c r="Q24" s="235">
        <f t="shared" si="15"/>
        <v>0.53977272727272729</v>
      </c>
      <c r="R24" s="169">
        <f t="shared" si="16"/>
        <v>176</v>
      </c>
      <c r="S24"/>
      <c r="T24" s="28" t="s">
        <v>80</v>
      </c>
      <c r="U24" s="28" t="s">
        <v>91</v>
      </c>
      <c r="V24">
        <v>30</v>
      </c>
      <c r="W24" s="169">
        <v>7</v>
      </c>
      <c r="X24" s="169">
        <v>13</v>
      </c>
      <c r="Y24" s="169">
        <v>31</v>
      </c>
      <c r="Z24" s="169">
        <v>31</v>
      </c>
      <c r="AA24" s="169">
        <v>47</v>
      </c>
      <c r="AB24" s="16">
        <f t="shared" ref="AB24:AB38" si="19">SUM(V24:AA24)</f>
        <v>159</v>
      </c>
      <c r="AD24" s="9"/>
      <c r="AE24" s="28" t="s">
        <v>80</v>
      </c>
      <c r="AF24" s="28" t="s">
        <v>91</v>
      </c>
      <c r="AG24" s="169">
        <v>34</v>
      </c>
      <c r="AH24" s="169">
        <v>6</v>
      </c>
      <c r="AI24" s="169">
        <v>11</v>
      </c>
      <c r="AJ24" s="169">
        <v>29</v>
      </c>
      <c r="AK24" s="169">
        <v>29</v>
      </c>
      <c r="AL24" s="169">
        <v>41</v>
      </c>
      <c r="AM24" s="16">
        <f t="shared" ref="AM24:AM36" si="20">SUM(AG24:AL24)</f>
        <v>150</v>
      </c>
      <c r="AO24" s="28" t="s">
        <v>80</v>
      </c>
      <c r="AP24" s="28" t="s">
        <v>91</v>
      </c>
      <c r="AQ24" s="15" t="s">
        <v>79</v>
      </c>
      <c r="AR24" s="15" t="s">
        <v>79</v>
      </c>
      <c r="AS24" s="15" t="s">
        <v>79</v>
      </c>
      <c r="AT24" s="15" t="s">
        <v>79</v>
      </c>
      <c r="AU24" s="15" t="s">
        <v>79</v>
      </c>
      <c r="AV24" s="15" t="s">
        <v>79</v>
      </c>
      <c r="AW24" s="16">
        <f>SUM(AQ24:AV24)</f>
        <v>0</v>
      </c>
      <c r="AY24" s="7"/>
      <c r="AZ24" s="7"/>
    </row>
    <row r="25" spans="1:52" s="3" customFormat="1">
      <c r="A25"/>
      <c r="B25"/>
      <c r="C25" s="26" t="s">
        <v>25</v>
      </c>
      <c r="D25" s="26" t="s">
        <v>91</v>
      </c>
      <c r="E25">
        <v>71.599999999999994</v>
      </c>
      <c r="F25">
        <v>38.25</v>
      </c>
      <c r="G25" s="235">
        <f t="shared" si="17"/>
        <v>0.65179790623577605</v>
      </c>
      <c r="H25" s="235">
        <f t="shared" si="18"/>
        <v>0.34820209376422395</v>
      </c>
      <c r="I25" s="169">
        <f t="shared" si="13"/>
        <v>109.85</v>
      </c>
      <c r="J25"/>
      <c r="K25"/>
      <c r="L25" s="26" t="s">
        <v>25</v>
      </c>
      <c r="M25" s="26" t="s">
        <v>91</v>
      </c>
      <c r="N25">
        <v>63.9</v>
      </c>
      <c r="O25">
        <v>34.200000000000003</v>
      </c>
      <c r="P25" s="235">
        <f t="shared" si="14"/>
        <v>0.65137614678899081</v>
      </c>
      <c r="Q25" s="235">
        <f t="shared" si="15"/>
        <v>0.34862385321100925</v>
      </c>
      <c r="R25" s="169">
        <f t="shared" si="16"/>
        <v>98.1</v>
      </c>
      <c r="S25"/>
      <c r="T25" s="26" t="s">
        <v>25</v>
      </c>
      <c r="U25" s="26" t="s">
        <v>91</v>
      </c>
      <c r="V25">
        <v>26.8</v>
      </c>
      <c r="W25" s="169">
        <v>9.1</v>
      </c>
      <c r="X25" s="169">
        <v>17.399999999999999</v>
      </c>
      <c r="Y25" s="169">
        <v>71.7</v>
      </c>
      <c r="Z25" s="169">
        <v>51.7</v>
      </c>
      <c r="AA25" s="169">
        <v>4</v>
      </c>
      <c r="AB25" s="16">
        <f t="shared" si="19"/>
        <v>180.7</v>
      </c>
      <c r="AD25" s="9"/>
      <c r="AE25" s="26" t="s">
        <v>25</v>
      </c>
      <c r="AF25" s="26" t="s">
        <v>91</v>
      </c>
      <c r="AG25" s="169">
        <v>26.6</v>
      </c>
      <c r="AH25" s="169">
        <v>9.5</v>
      </c>
      <c r="AI25" s="169">
        <v>14.4</v>
      </c>
      <c r="AJ25" s="169">
        <v>64</v>
      </c>
      <c r="AK25" s="169">
        <v>53.5</v>
      </c>
      <c r="AL25" s="169">
        <v>4</v>
      </c>
      <c r="AM25" s="16">
        <f t="shared" si="20"/>
        <v>172</v>
      </c>
      <c r="AO25" s="26" t="s">
        <v>25</v>
      </c>
      <c r="AP25" s="26" t="s">
        <v>91</v>
      </c>
      <c r="AQ25" s="15">
        <v>29.5</v>
      </c>
      <c r="AR25" s="15">
        <v>3.6</v>
      </c>
      <c r="AS25" s="15">
        <v>15.4</v>
      </c>
      <c r="AT25" s="15">
        <v>63.1</v>
      </c>
      <c r="AU25" s="15">
        <v>52.4</v>
      </c>
      <c r="AV25" s="15">
        <v>4</v>
      </c>
      <c r="AW25" s="16">
        <f>SUM(AQ25:AV25)</f>
        <v>168</v>
      </c>
      <c r="AY25" s="7"/>
      <c r="AZ25" s="7"/>
    </row>
    <row r="26" spans="1:52" s="3" customFormat="1">
      <c r="A26"/>
      <c r="B26"/>
      <c r="C26" s="26" t="s">
        <v>7</v>
      </c>
      <c r="D26" s="26" t="s">
        <v>91</v>
      </c>
      <c r="E26">
        <v>2</v>
      </c>
      <c r="F26">
        <v>1.5</v>
      </c>
      <c r="G26" s="235">
        <f t="shared" si="17"/>
        <v>0.5714285714285714</v>
      </c>
      <c r="H26" s="235">
        <f t="shared" si="18"/>
        <v>0.42857142857142855</v>
      </c>
      <c r="I26" s="169">
        <f t="shared" si="13"/>
        <v>3.5</v>
      </c>
      <c r="J26"/>
      <c r="K26"/>
      <c r="L26" s="26" t="s">
        <v>7</v>
      </c>
      <c r="M26" s="26" t="s">
        <v>91</v>
      </c>
      <c r="N26">
        <v>2</v>
      </c>
      <c r="O26">
        <v>1.5</v>
      </c>
      <c r="P26" s="235">
        <f t="shared" si="14"/>
        <v>0.5714285714285714</v>
      </c>
      <c r="Q26" s="235">
        <f t="shared" si="15"/>
        <v>0.42857142857142855</v>
      </c>
      <c r="R26" s="169">
        <f t="shared" si="16"/>
        <v>3.5</v>
      </c>
      <c r="S26"/>
      <c r="T26" s="26" t="s">
        <v>7</v>
      </c>
      <c r="U26" s="26" t="s">
        <v>91</v>
      </c>
      <c r="V26">
        <v>0.5</v>
      </c>
      <c r="W26" s="169">
        <v>0.5</v>
      </c>
      <c r="X26" s="169">
        <v>2</v>
      </c>
      <c r="Y26" s="169"/>
      <c r="Z26" s="169">
        <v>1</v>
      </c>
      <c r="AA26" s="169">
        <v>1</v>
      </c>
      <c r="AB26" s="16">
        <f t="shared" si="19"/>
        <v>5</v>
      </c>
      <c r="AE26" s="26" t="s">
        <v>7</v>
      </c>
      <c r="AF26" s="26" t="s">
        <v>91</v>
      </c>
      <c r="AG26" s="169">
        <v>1</v>
      </c>
      <c r="AH26" s="169"/>
      <c r="AI26" s="169"/>
      <c r="AJ26" s="169"/>
      <c r="AK26" s="169">
        <v>1</v>
      </c>
      <c r="AL26" s="169">
        <v>2</v>
      </c>
      <c r="AM26" s="16">
        <f t="shared" si="20"/>
        <v>4</v>
      </c>
      <c r="AO26" s="26" t="s">
        <v>7</v>
      </c>
      <c r="AP26" s="26" t="s">
        <v>91</v>
      </c>
      <c r="AQ26" s="15">
        <v>1</v>
      </c>
      <c r="AR26" s="17"/>
      <c r="AS26" s="15"/>
      <c r="AT26" s="15">
        <v>0</v>
      </c>
      <c r="AU26" s="15">
        <v>1</v>
      </c>
      <c r="AV26" s="15">
        <v>2</v>
      </c>
      <c r="AW26" s="16">
        <f>SUM(AQ26:AV26)</f>
        <v>4</v>
      </c>
      <c r="AY26" s="7"/>
      <c r="AZ26" s="7"/>
    </row>
    <row r="27" spans="1:52" s="3" customFormat="1">
      <c r="A27"/>
      <c r="B27"/>
      <c r="C27" s="26" t="s">
        <v>78</v>
      </c>
      <c r="D27" s="26" t="s">
        <v>91</v>
      </c>
      <c r="E27">
        <v>20</v>
      </c>
      <c r="F27">
        <v>10</v>
      </c>
      <c r="G27" s="235">
        <f t="shared" si="17"/>
        <v>0.66666666666666663</v>
      </c>
      <c r="H27" s="235">
        <f t="shared" si="18"/>
        <v>0.33333333333333331</v>
      </c>
      <c r="I27" s="169">
        <f t="shared" si="13"/>
        <v>30</v>
      </c>
      <c r="J27"/>
      <c r="K27"/>
      <c r="L27" s="26" t="s">
        <v>78</v>
      </c>
      <c r="M27" s="26" t="s">
        <v>91</v>
      </c>
      <c r="N27">
        <v>20</v>
      </c>
      <c r="O27">
        <v>6</v>
      </c>
      <c r="P27" s="235">
        <f t="shared" si="14"/>
        <v>0.76923076923076927</v>
      </c>
      <c r="Q27" s="235">
        <f t="shared" si="15"/>
        <v>0.23076923076923078</v>
      </c>
      <c r="R27" s="169">
        <f t="shared" si="16"/>
        <v>26</v>
      </c>
      <c r="S27"/>
      <c r="T27" s="26" t="s">
        <v>78</v>
      </c>
      <c r="U27" s="26" t="s">
        <v>91</v>
      </c>
      <c r="V27"/>
      <c r="W27" s="169"/>
      <c r="X27" s="169"/>
      <c r="Y27" s="169"/>
      <c r="Z27" s="169"/>
      <c r="AA27" s="169"/>
      <c r="AB27" s="16">
        <f t="shared" si="19"/>
        <v>0</v>
      </c>
      <c r="AE27" s="26" t="s">
        <v>78</v>
      </c>
      <c r="AF27" s="26" t="s">
        <v>91</v>
      </c>
      <c r="AG27" s="169">
        <v>0.12</v>
      </c>
      <c r="AH27" s="169">
        <v>1.97</v>
      </c>
      <c r="AI27" s="169">
        <v>12.3</v>
      </c>
      <c r="AJ27" s="169">
        <v>4.45</v>
      </c>
      <c r="AK27" s="169">
        <v>5.36</v>
      </c>
      <c r="AL27" s="169">
        <v>2.5</v>
      </c>
      <c r="AM27" s="16">
        <f t="shared" si="20"/>
        <v>26.7</v>
      </c>
      <c r="AO27" s="26"/>
      <c r="AP27" s="26"/>
      <c r="AQ27" s="15"/>
      <c r="AR27" s="17"/>
      <c r="AS27" s="15"/>
      <c r="AT27" s="15"/>
      <c r="AU27" s="15"/>
      <c r="AV27" s="15"/>
      <c r="AW27" s="16"/>
      <c r="AY27" s="7"/>
      <c r="AZ27" s="7"/>
    </row>
    <row r="28" spans="1:52" s="3" customFormat="1">
      <c r="A28"/>
      <c r="B28"/>
      <c r="C28" s="26" t="s">
        <v>21</v>
      </c>
      <c r="D28" s="26" t="s">
        <v>91</v>
      </c>
      <c r="E28">
        <v>40.5</v>
      </c>
      <c r="F28">
        <v>22.8</v>
      </c>
      <c r="G28" s="235">
        <f t="shared" si="17"/>
        <v>0.63981042654028442</v>
      </c>
      <c r="H28" s="235">
        <f t="shared" si="18"/>
        <v>0.36018957345971564</v>
      </c>
      <c r="I28" s="169">
        <f t="shared" si="13"/>
        <v>63.3</v>
      </c>
      <c r="J28"/>
      <c r="K28"/>
      <c r="L28" s="26" t="s">
        <v>21</v>
      </c>
      <c r="M28" s="26" t="s">
        <v>91</v>
      </c>
      <c r="N28">
        <v>19</v>
      </c>
      <c r="O28">
        <v>16</v>
      </c>
      <c r="P28" s="235">
        <f t="shared" si="14"/>
        <v>0.54285714285714282</v>
      </c>
      <c r="Q28" s="235">
        <f t="shared" si="15"/>
        <v>0.45714285714285713</v>
      </c>
      <c r="R28" s="169">
        <f t="shared" si="16"/>
        <v>35</v>
      </c>
      <c r="S28"/>
      <c r="T28" s="26" t="s">
        <v>21</v>
      </c>
      <c r="U28" s="26" t="s">
        <v>91</v>
      </c>
      <c r="V28">
        <v>14</v>
      </c>
      <c r="W28" s="169">
        <v>2</v>
      </c>
      <c r="X28" s="169">
        <v>2</v>
      </c>
      <c r="Y28" s="169">
        <v>1</v>
      </c>
      <c r="Z28" s="169">
        <v>19</v>
      </c>
      <c r="AA28" s="169">
        <v>23</v>
      </c>
      <c r="AB28" s="16">
        <f t="shared" si="19"/>
        <v>61</v>
      </c>
      <c r="AD28" s="9"/>
      <c r="AE28" s="26" t="s">
        <v>21</v>
      </c>
      <c r="AF28" s="26" t="s">
        <v>91</v>
      </c>
      <c r="AG28" s="169">
        <v>14</v>
      </c>
      <c r="AH28" s="169">
        <v>2</v>
      </c>
      <c r="AI28" s="169">
        <v>4</v>
      </c>
      <c r="AJ28" s="169">
        <v>2</v>
      </c>
      <c r="AK28" s="169">
        <v>7</v>
      </c>
      <c r="AL28" s="169">
        <v>31</v>
      </c>
      <c r="AM28" s="16">
        <f t="shared" si="20"/>
        <v>60</v>
      </c>
      <c r="AO28" s="26" t="s">
        <v>21</v>
      </c>
      <c r="AP28" s="26" t="s">
        <v>91</v>
      </c>
      <c r="AQ28" s="15">
        <v>14</v>
      </c>
      <c r="AR28" s="15">
        <v>0</v>
      </c>
      <c r="AS28" s="15">
        <v>6</v>
      </c>
      <c r="AT28" s="15">
        <v>0</v>
      </c>
      <c r="AU28" s="15">
        <v>9</v>
      </c>
      <c r="AV28" s="15">
        <v>26</v>
      </c>
      <c r="AW28" s="16">
        <f t="shared" ref="AW28:AW36" si="21">SUM(AQ28:AV28)</f>
        <v>55</v>
      </c>
      <c r="AY28" s="7"/>
      <c r="AZ28" s="7"/>
    </row>
    <row r="29" spans="1:52" s="3" customFormat="1">
      <c r="A29"/>
      <c r="B29"/>
      <c r="C29" s="26" t="s">
        <v>16</v>
      </c>
      <c r="D29" s="26" t="s">
        <v>91</v>
      </c>
      <c r="E29">
        <v>11</v>
      </c>
      <c r="F29">
        <v>19</v>
      </c>
      <c r="G29" s="235">
        <f t="shared" si="17"/>
        <v>0.36666666666666664</v>
      </c>
      <c r="H29" s="235">
        <f t="shared" si="18"/>
        <v>0.6333333333333333</v>
      </c>
      <c r="I29" s="169">
        <f t="shared" si="13"/>
        <v>30</v>
      </c>
      <c r="J29"/>
      <c r="K29"/>
      <c r="L29" s="26" t="s">
        <v>16</v>
      </c>
      <c r="M29" s="26" t="s">
        <v>91</v>
      </c>
      <c r="N29">
        <v>4</v>
      </c>
      <c r="O29">
        <v>1</v>
      </c>
      <c r="P29" s="235">
        <f t="shared" si="14"/>
        <v>0.8</v>
      </c>
      <c r="Q29" s="235">
        <f t="shared" si="15"/>
        <v>0.2</v>
      </c>
      <c r="R29" s="169">
        <f t="shared" si="16"/>
        <v>5</v>
      </c>
      <c r="S29"/>
      <c r="T29" s="26" t="s">
        <v>16</v>
      </c>
      <c r="U29" s="26" t="s">
        <v>91</v>
      </c>
      <c r="V29">
        <v>1</v>
      </c>
      <c r="W29" s="169"/>
      <c r="X29" s="169"/>
      <c r="Y29" s="169">
        <v>7</v>
      </c>
      <c r="Z29" s="169">
        <v>4</v>
      </c>
      <c r="AA29" s="169">
        <v>12</v>
      </c>
      <c r="AB29" s="16">
        <f t="shared" si="19"/>
        <v>24</v>
      </c>
      <c r="AE29" s="26" t="s">
        <v>16</v>
      </c>
      <c r="AF29" s="26" t="s">
        <v>91</v>
      </c>
      <c r="AG29" s="169">
        <v>1.6</v>
      </c>
      <c r="AH29" s="169"/>
      <c r="AI29" s="169"/>
      <c r="AJ29" s="169">
        <v>6.75</v>
      </c>
      <c r="AK29" s="169">
        <v>2.5</v>
      </c>
      <c r="AL29" s="169">
        <v>12.4</v>
      </c>
      <c r="AM29" s="16">
        <f t="shared" si="20"/>
        <v>23.25</v>
      </c>
      <c r="AO29" s="26" t="s">
        <v>16</v>
      </c>
      <c r="AP29" s="26" t="s">
        <v>91</v>
      </c>
      <c r="AQ29" s="15">
        <v>1.6</v>
      </c>
      <c r="AR29" s="15">
        <v>0</v>
      </c>
      <c r="AS29" s="15">
        <v>0</v>
      </c>
      <c r="AT29" s="15">
        <v>5.45</v>
      </c>
      <c r="AU29" s="15">
        <v>2.5</v>
      </c>
      <c r="AV29" s="15">
        <v>11</v>
      </c>
      <c r="AW29" s="16">
        <f t="shared" si="21"/>
        <v>20.55</v>
      </c>
      <c r="AY29" s="7"/>
      <c r="AZ29" s="7"/>
    </row>
    <row r="30" spans="1:52" ht="14.25" customHeight="1">
      <c r="A30"/>
      <c r="B30"/>
      <c r="C30" s="26" t="s">
        <v>12</v>
      </c>
      <c r="D30" s="26" t="s">
        <v>91</v>
      </c>
      <c r="E30">
        <v>63</v>
      </c>
      <c r="F30">
        <v>39</v>
      </c>
      <c r="G30" s="235">
        <f t="shared" si="17"/>
        <v>0.61764705882352944</v>
      </c>
      <c r="H30" s="235">
        <f t="shared" si="18"/>
        <v>0.38235294117647056</v>
      </c>
      <c r="I30" s="169">
        <f t="shared" si="13"/>
        <v>102</v>
      </c>
      <c r="J30"/>
      <c r="K30"/>
      <c r="L30" s="26" t="s">
        <v>12</v>
      </c>
      <c r="M30" s="26" t="s">
        <v>91</v>
      </c>
      <c r="N30">
        <v>51</v>
      </c>
      <c r="O30">
        <v>34</v>
      </c>
      <c r="P30" s="235">
        <f t="shared" si="14"/>
        <v>0.6</v>
      </c>
      <c r="Q30" s="235">
        <f t="shared" si="15"/>
        <v>0.4</v>
      </c>
      <c r="R30" s="169">
        <f t="shared" si="16"/>
        <v>85</v>
      </c>
      <c r="S30"/>
      <c r="T30" s="26" t="s">
        <v>12</v>
      </c>
      <c r="U30" s="26" t="s">
        <v>91</v>
      </c>
      <c r="V30">
        <v>17</v>
      </c>
      <c r="W30" s="169">
        <v>3</v>
      </c>
      <c r="X30" s="169">
        <v>4</v>
      </c>
      <c r="Y30" s="169">
        <v>11</v>
      </c>
      <c r="Z30" s="169">
        <v>25</v>
      </c>
      <c r="AA30" s="169">
        <v>10</v>
      </c>
      <c r="AB30" s="16">
        <f t="shared" si="19"/>
        <v>70</v>
      </c>
      <c r="AC30" s="3"/>
      <c r="AE30" s="26" t="s">
        <v>12</v>
      </c>
      <c r="AF30" s="26" t="s">
        <v>91</v>
      </c>
      <c r="AG30" s="169">
        <v>17</v>
      </c>
      <c r="AH30" s="169">
        <v>3</v>
      </c>
      <c r="AI30" s="169">
        <v>4</v>
      </c>
      <c r="AJ30" s="169">
        <v>8</v>
      </c>
      <c r="AK30" s="169">
        <v>29</v>
      </c>
      <c r="AL30" s="169">
        <v>4</v>
      </c>
      <c r="AM30" s="16">
        <f t="shared" si="20"/>
        <v>65</v>
      </c>
      <c r="AN30" s="3"/>
      <c r="AO30" s="26" t="s">
        <v>12</v>
      </c>
      <c r="AP30" s="26" t="s">
        <v>91</v>
      </c>
      <c r="AQ30" s="15">
        <v>14</v>
      </c>
      <c r="AR30" s="15">
        <v>2</v>
      </c>
      <c r="AS30" s="15">
        <v>2</v>
      </c>
      <c r="AT30" s="15">
        <v>8</v>
      </c>
      <c r="AU30" s="15">
        <v>33</v>
      </c>
      <c r="AV30" s="15">
        <v>3</v>
      </c>
      <c r="AW30" s="16">
        <f t="shared" si="21"/>
        <v>62</v>
      </c>
      <c r="AX30" s="3"/>
      <c r="AY30" s="7"/>
      <c r="AZ30" s="7"/>
    </row>
    <row r="31" spans="1:52" ht="15" customHeight="1">
      <c r="A31"/>
      <c r="B31"/>
      <c r="C31" s="26" t="s">
        <v>19</v>
      </c>
      <c r="D31" s="26" t="s">
        <v>91</v>
      </c>
      <c r="E31">
        <v>17</v>
      </c>
      <c r="F31">
        <v>2</v>
      </c>
      <c r="G31" s="235">
        <f t="shared" si="17"/>
        <v>0.89473684210526316</v>
      </c>
      <c r="H31" s="235">
        <f t="shared" si="18"/>
        <v>0.10526315789473684</v>
      </c>
      <c r="I31" s="169">
        <f t="shared" si="13"/>
        <v>19</v>
      </c>
      <c r="J31"/>
      <c r="K31"/>
      <c r="L31" s="26" t="s">
        <v>19</v>
      </c>
      <c r="M31" s="26" t="s">
        <v>91</v>
      </c>
      <c r="N31">
        <v>16</v>
      </c>
      <c r="O31">
        <v>2</v>
      </c>
      <c r="P31" s="235">
        <f t="shared" si="14"/>
        <v>0.88888888888888884</v>
      </c>
      <c r="Q31" s="235">
        <f t="shared" si="15"/>
        <v>0.1111111111111111</v>
      </c>
      <c r="R31" s="169">
        <f t="shared" si="16"/>
        <v>18</v>
      </c>
      <c r="S31"/>
      <c r="T31" s="26" t="s">
        <v>19</v>
      </c>
      <c r="U31" s="26" t="s">
        <v>91</v>
      </c>
      <c r="V31">
        <v>2</v>
      </c>
      <c r="W31" s="169">
        <v>1</v>
      </c>
      <c r="X31" s="169">
        <v>4</v>
      </c>
      <c r="Y31" s="169">
        <v>4</v>
      </c>
      <c r="Z31" s="169">
        <v>7</v>
      </c>
      <c r="AA31" s="169">
        <v>0</v>
      </c>
      <c r="AB31" s="16">
        <f t="shared" si="19"/>
        <v>18</v>
      </c>
      <c r="AC31" s="3"/>
      <c r="AD31" s="3"/>
      <c r="AE31" s="26" t="s">
        <v>19</v>
      </c>
      <c r="AF31" s="26" t="s">
        <v>91</v>
      </c>
      <c r="AG31" s="169">
        <v>2</v>
      </c>
      <c r="AH31" s="169">
        <v>1</v>
      </c>
      <c r="AI31" s="169">
        <v>4</v>
      </c>
      <c r="AJ31" s="169">
        <v>4</v>
      </c>
      <c r="AK31" s="169">
        <v>4</v>
      </c>
      <c r="AL31" s="169">
        <v>1</v>
      </c>
      <c r="AM31" s="16">
        <f t="shared" si="20"/>
        <v>16</v>
      </c>
      <c r="AN31" s="3"/>
      <c r="AO31" s="26" t="s">
        <v>19</v>
      </c>
      <c r="AP31" s="26" t="s">
        <v>91</v>
      </c>
      <c r="AQ31" s="15">
        <v>2</v>
      </c>
      <c r="AR31" s="15">
        <v>1</v>
      </c>
      <c r="AS31" s="15">
        <v>3</v>
      </c>
      <c r="AT31" s="15">
        <v>4</v>
      </c>
      <c r="AU31" s="15">
        <v>4</v>
      </c>
      <c r="AV31" s="15">
        <v>1</v>
      </c>
      <c r="AW31" s="16">
        <f t="shared" si="21"/>
        <v>15</v>
      </c>
      <c r="AX31" s="3"/>
      <c r="AY31" s="7"/>
      <c r="AZ31" s="7"/>
    </row>
    <row r="32" spans="1:52" ht="19.5" customHeight="1">
      <c r="A32"/>
      <c r="B32"/>
      <c r="C32" s="26" t="s">
        <v>20</v>
      </c>
      <c r="D32" s="26" t="s">
        <v>91</v>
      </c>
      <c r="E32">
        <v>59</v>
      </c>
      <c r="F32">
        <v>21</v>
      </c>
      <c r="G32" s="235">
        <f t="shared" si="17"/>
        <v>0.73750000000000004</v>
      </c>
      <c r="H32" s="235">
        <f t="shared" si="18"/>
        <v>0.26250000000000001</v>
      </c>
      <c r="I32" s="169">
        <f t="shared" si="13"/>
        <v>80</v>
      </c>
      <c r="J32"/>
      <c r="K32"/>
      <c r="L32" s="26" t="s">
        <v>20</v>
      </c>
      <c r="M32" s="26" t="s">
        <v>91</v>
      </c>
      <c r="N32">
        <v>52</v>
      </c>
      <c r="O32">
        <v>20</v>
      </c>
      <c r="P32" s="235">
        <f t="shared" si="14"/>
        <v>0.72222222222222221</v>
      </c>
      <c r="Q32" s="235">
        <f t="shared" si="15"/>
        <v>0.27777777777777779</v>
      </c>
      <c r="R32" s="169">
        <f t="shared" si="16"/>
        <v>72</v>
      </c>
      <c r="S32"/>
      <c r="T32" s="26" t="s">
        <v>20</v>
      </c>
      <c r="U32" s="26" t="s">
        <v>91</v>
      </c>
      <c r="V32">
        <v>11</v>
      </c>
      <c r="W32" s="169">
        <v>5</v>
      </c>
      <c r="X32" s="169">
        <v>4</v>
      </c>
      <c r="Y32" s="169">
        <v>12</v>
      </c>
      <c r="Z32" s="169">
        <v>21</v>
      </c>
      <c r="AA32" s="169">
        <v>20</v>
      </c>
      <c r="AB32" s="16">
        <f t="shared" si="19"/>
        <v>73</v>
      </c>
      <c r="AC32" s="3"/>
      <c r="AE32" s="26" t="s">
        <v>20</v>
      </c>
      <c r="AF32" s="26" t="s">
        <v>91</v>
      </c>
      <c r="AG32" s="169">
        <v>11</v>
      </c>
      <c r="AH32" s="169">
        <v>5</v>
      </c>
      <c r="AI32" s="169">
        <v>4</v>
      </c>
      <c r="AJ32" s="169">
        <v>12</v>
      </c>
      <c r="AK32" s="169">
        <v>21</v>
      </c>
      <c r="AL32" s="169">
        <v>20</v>
      </c>
      <c r="AM32" s="16">
        <f t="shared" si="20"/>
        <v>73</v>
      </c>
      <c r="AN32" s="3"/>
      <c r="AO32" s="26" t="s">
        <v>20</v>
      </c>
      <c r="AP32" s="26" t="s">
        <v>91</v>
      </c>
      <c r="AQ32" s="15">
        <v>11</v>
      </c>
      <c r="AR32" s="15">
        <v>5</v>
      </c>
      <c r="AS32" s="15">
        <v>4</v>
      </c>
      <c r="AT32" s="15">
        <v>12</v>
      </c>
      <c r="AU32" s="15">
        <v>21</v>
      </c>
      <c r="AV32" s="15">
        <v>18</v>
      </c>
      <c r="AW32" s="16">
        <f t="shared" si="21"/>
        <v>71</v>
      </c>
      <c r="AX32" s="3"/>
      <c r="AY32" s="7"/>
      <c r="AZ32" s="7"/>
    </row>
    <row r="33" spans="1:52">
      <c r="A33"/>
      <c r="B33"/>
      <c r="C33" s="26" t="s">
        <v>8</v>
      </c>
      <c r="D33" s="26" t="s">
        <v>91</v>
      </c>
      <c r="E33">
        <v>11</v>
      </c>
      <c r="F33">
        <v>6</v>
      </c>
      <c r="G33" s="235">
        <f t="shared" si="17"/>
        <v>0.6470588235294118</v>
      </c>
      <c r="H33" s="235">
        <f t="shared" si="18"/>
        <v>0.35294117647058826</v>
      </c>
      <c r="I33" s="169">
        <f t="shared" si="13"/>
        <v>17</v>
      </c>
      <c r="J33"/>
      <c r="K33"/>
      <c r="L33" s="26" t="s">
        <v>8</v>
      </c>
      <c r="M33" s="26" t="s">
        <v>91</v>
      </c>
      <c r="N33">
        <v>11</v>
      </c>
      <c r="O33">
        <v>5</v>
      </c>
      <c r="P33" s="235">
        <f t="shared" si="14"/>
        <v>0.6875</v>
      </c>
      <c r="Q33" s="235">
        <f t="shared" si="15"/>
        <v>0.3125</v>
      </c>
      <c r="R33" s="169">
        <f t="shared" si="16"/>
        <v>16</v>
      </c>
      <c r="S33"/>
      <c r="T33" s="26" t="s">
        <v>8</v>
      </c>
      <c r="U33" s="26" t="s">
        <v>91</v>
      </c>
      <c r="V33">
        <v>4</v>
      </c>
      <c r="W33" s="169">
        <v>2</v>
      </c>
      <c r="X33" s="169">
        <v>1</v>
      </c>
      <c r="Y33" s="169">
        <v>1</v>
      </c>
      <c r="Z33" s="169">
        <v>5</v>
      </c>
      <c r="AA33" s="169">
        <v>4</v>
      </c>
      <c r="AB33" s="16">
        <f t="shared" si="19"/>
        <v>17</v>
      </c>
      <c r="AC33" s="3"/>
      <c r="AD33" s="3"/>
      <c r="AE33" s="26" t="s">
        <v>8</v>
      </c>
      <c r="AF33" s="26" t="s">
        <v>91</v>
      </c>
      <c r="AG33" s="169">
        <v>3</v>
      </c>
      <c r="AH33" s="169">
        <v>1</v>
      </c>
      <c r="AI33" s="169">
        <v>1</v>
      </c>
      <c r="AJ33" s="169">
        <v>1</v>
      </c>
      <c r="AK33" s="169">
        <v>4</v>
      </c>
      <c r="AL33" s="169">
        <v>4</v>
      </c>
      <c r="AM33" s="16">
        <f t="shared" si="20"/>
        <v>14</v>
      </c>
      <c r="AN33" s="3"/>
      <c r="AO33" s="26" t="s">
        <v>8</v>
      </c>
      <c r="AP33" s="26" t="s">
        <v>91</v>
      </c>
      <c r="AQ33" s="15">
        <v>2</v>
      </c>
      <c r="AR33" s="15">
        <v>5</v>
      </c>
      <c r="AS33" s="15">
        <v>5</v>
      </c>
      <c r="AT33" s="15">
        <v>1</v>
      </c>
      <c r="AU33" s="15">
        <v>3</v>
      </c>
      <c r="AV33" s="15">
        <v>4</v>
      </c>
      <c r="AW33" s="16">
        <f t="shared" si="21"/>
        <v>20</v>
      </c>
      <c r="AX33" s="3"/>
      <c r="AY33" s="7"/>
      <c r="AZ33" s="7"/>
    </row>
    <row r="34" spans="1:52">
      <c r="A34"/>
      <c r="B34"/>
      <c r="C34" s="26" t="s">
        <v>15</v>
      </c>
      <c r="D34" s="26" t="s">
        <v>91</v>
      </c>
      <c r="E34">
        <v>40</v>
      </c>
      <c r="F34">
        <v>15</v>
      </c>
      <c r="G34" s="235">
        <f t="shared" si="17"/>
        <v>0.72727272727272729</v>
      </c>
      <c r="H34" s="235">
        <f t="shared" si="18"/>
        <v>0.27272727272727271</v>
      </c>
      <c r="I34" s="169">
        <f t="shared" si="13"/>
        <v>55</v>
      </c>
      <c r="J34"/>
      <c r="K34"/>
      <c r="L34" s="26" t="s">
        <v>15</v>
      </c>
      <c r="M34" s="26" t="s">
        <v>91</v>
      </c>
      <c r="N34">
        <v>40</v>
      </c>
      <c r="O34">
        <v>15</v>
      </c>
      <c r="P34" s="235">
        <f t="shared" si="14"/>
        <v>0.72727272727272729</v>
      </c>
      <c r="Q34" s="235">
        <f t="shared" si="15"/>
        <v>0.27272727272727271</v>
      </c>
      <c r="R34" s="169">
        <f t="shared" si="16"/>
        <v>55</v>
      </c>
      <c r="S34"/>
      <c r="T34" s="26" t="s">
        <v>15</v>
      </c>
      <c r="U34" s="26" t="s">
        <v>91</v>
      </c>
      <c r="V34">
        <v>15</v>
      </c>
      <c r="W34" s="169">
        <v>3</v>
      </c>
      <c r="X34" s="169">
        <v>5</v>
      </c>
      <c r="Y34" s="169">
        <v>36</v>
      </c>
      <c r="Z34" s="169">
        <v>40</v>
      </c>
      <c r="AA34" s="169">
        <v>0</v>
      </c>
      <c r="AB34" s="16">
        <f t="shared" si="19"/>
        <v>99</v>
      </c>
      <c r="AC34" s="3"/>
      <c r="AE34" s="26" t="s">
        <v>15</v>
      </c>
      <c r="AF34" s="26" t="s">
        <v>91</v>
      </c>
      <c r="AG34" s="169">
        <v>8</v>
      </c>
      <c r="AH34" s="169">
        <v>2</v>
      </c>
      <c r="AI34" s="169"/>
      <c r="AJ34" s="169">
        <v>18</v>
      </c>
      <c r="AK34" s="169">
        <v>40</v>
      </c>
      <c r="AL34" s="169">
        <v>2</v>
      </c>
      <c r="AM34" s="16">
        <f t="shared" si="20"/>
        <v>70</v>
      </c>
      <c r="AN34" s="3"/>
      <c r="AO34" s="26" t="s">
        <v>15</v>
      </c>
      <c r="AP34" s="26" t="s">
        <v>91</v>
      </c>
      <c r="AQ34" s="15">
        <v>8</v>
      </c>
      <c r="AR34" s="15">
        <v>0</v>
      </c>
      <c r="AS34" s="15">
        <v>0</v>
      </c>
      <c r="AT34" s="15">
        <v>20</v>
      </c>
      <c r="AU34" s="15">
        <v>20</v>
      </c>
      <c r="AV34" s="15">
        <v>0</v>
      </c>
      <c r="AW34" s="16">
        <f t="shared" si="21"/>
        <v>48</v>
      </c>
      <c r="AX34" s="3"/>
      <c r="AY34" s="7"/>
      <c r="AZ34" s="7"/>
    </row>
    <row r="35" spans="1:52" ht="16.5" customHeight="1">
      <c r="A35"/>
      <c r="B35"/>
      <c r="C35" s="26" t="s">
        <v>6</v>
      </c>
      <c r="D35" s="26" t="s">
        <v>91</v>
      </c>
      <c r="E35">
        <v>53</v>
      </c>
      <c r="F35">
        <v>33</v>
      </c>
      <c r="G35" s="235">
        <f t="shared" si="17"/>
        <v>0.61627906976744184</v>
      </c>
      <c r="H35" s="235">
        <f t="shared" si="18"/>
        <v>0.38372093023255816</v>
      </c>
      <c r="I35" s="169">
        <f t="shared" si="13"/>
        <v>86</v>
      </c>
      <c r="J35"/>
      <c r="K35"/>
      <c r="L35" s="26" t="s">
        <v>6</v>
      </c>
      <c r="M35" s="26" t="s">
        <v>91</v>
      </c>
      <c r="N35">
        <v>51</v>
      </c>
      <c r="O35">
        <v>32</v>
      </c>
      <c r="P35" s="235">
        <f t="shared" si="14"/>
        <v>0.61445783132530118</v>
      </c>
      <c r="Q35" s="235">
        <f t="shared" si="15"/>
        <v>0.38554216867469882</v>
      </c>
      <c r="R35" s="169">
        <f t="shared" si="16"/>
        <v>83</v>
      </c>
      <c r="S35"/>
      <c r="T35" s="26" t="s">
        <v>6</v>
      </c>
      <c r="U35" s="26" t="s">
        <v>91</v>
      </c>
      <c r="V35">
        <v>11</v>
      </c>
      <c r="W35" s="169">
        <v>1</v>
      </c>
      <c r="X35" s="169">
        <v>3</v>
      </c>
      <c r="Y35" s="169">
        <v>2</v>
      </c>
      <c r="Z35" s="169">
        <v>38</v>
      </c>
      <c r="AA35" s="169">
        <v>12</v>
      </c>
      <c r="AB35" s="16">
        <f t="shared" si="19"/>
        <v>67</v>
      </c>
      <c r="AE35" s="26" t="s">
        <v>6</v>
      </c>
      <c r="AF35" s="26" t="s">
        <v>91</v>
      </c>
      <c r="AG35" s="169">
        <v>11</v>
      </c>
      <c r="AH35" s="169">
        <v>1</v>
      </c>
      <c r="AI35" s="169">
        <v>2</v>
      </c>
      <c r="AJ35" s="169">
        <v>2</v>
      </c>
      <c r="AK35" s="169">
        <v>38</v>
      </c>
      <c r="AL35" s="169">
        <v>12</v>
      </c>
      <c r="AM35" s="16">
        <f t="shared" si="20"/>
        <v>66</v>
      </c>
      <c r="AO35" s="26" t="s">
        <v>6</v>
      </c>
      <c r="AP35" s="26" t="s">
        <v>91</v>
      </c>
      <c r="AQ35" s="15">
        <v>12</v>
      </c>
      <c r="AR35" s="15">
        <v>1</v>
      </c>
      <c r="AS35" s="15">
        <v>1</v>
      </c>
      <c r="AT35" s="15">
        <v>2</v>
      </c>
      <c r="AU35" s="15">
        <v>38</v>
      </c>
      <c r="AV35" s="15">
        <v>12</v>
      </c>
      <c r="AW35" s="16">
        <f t="shared" si="21"/>
        <v>66</v>
      </c>
      <c r="AX35" s="3"/>
      <c r="AY35" s="7"/>
      <c r="AZ35" s="7"/>
    </row>
    <row r="36" spans="1:52">
      <c r="A36"/>
      <c r="B36"/>
      <c r="C36" s="26" t="s">
        <v>11</v>
      </c>
      <c r="D36" s="26" t="s">
        <v>91</v>
      </c>
      <c r="E36">
        <v>8.1</v>
      </c>
      <c r="F36">
        <v>8.1</v>
      </c>
      <c r="G36" s="235">
        <f t="shared" si="17"/>
        <v>0.5</v>
      </c>
      <c r="H36" s="235">
        <f t="shared" si="18"/>
        <v>0.5</v>
      </c>
      <c r="I36" s="169">
        <f t="shared" si="13"/>
        <v>16.2</v>
      </c>
      <c r="J36"/>
      <c r="K36"/>
      <c r="L36" s="26" t="s">
        <v>11</v>
      </c>
      <c r="M36" s="26" t="s">
        <v>91</v>
      </c>
      <c r="N36">
        <v>8.3000000000000007</v>
      </c>
      <c r="O36">
        <v>8.8000000000000007</v>
      </c>
      <c r="P36" s="235">
        <f t="shared" si="14"/>
        <v>0.48538011695906436</v>
      </c>
      <c r="Q36" s="235">
        <f t="shared" si="15"/>
        <v>0.51461988304093564</v>
      </c>
      <c r="R36" s="169">
        <f t="shared" si="16"/>
        <v>17.100000000000001</v>
      </c>
      <c r="S36"/>
      <c r="T36" s="26" t="s">
        <v>11</v>
      </c>
      <c r="U36" s="26" t="s">
        <v>91</v>
      </c>
      <c r="V36">
        <v>3</v>
      </c>
      <c r="W36" s="169">
        <v>2</v>
      </c>
      <c r="X36" s="169">
        <v>1</v>
      </c>
      <c r="Y36" s="169">
        <v>1</v>
      </c>
      <c r="Z36" s="169">
        <v>0</v>
      </c>
      <c r="AA36" s="169">
        <v>3</v>
      </c>
      <c r="AB36" s="16">
        <f t="shared" si="19"/>
        <v>10</v>
      </c>
      <c r="AC36" s="3"/>
      <c r="AD36" s="3"/>
      <c r="AE36" s="26" t="s">
        <v>11</v>
      </c>
      <c r="AF36" s="26" t="s">
        <v>91</v>
      </c>
      <c r="AG36" s="169">
        <v>7</v>
      </c>
      <c r="AH36" s="169">
        <v>1</v>
      </c>
      <c r="AI36" s="169">
        <v>2</v>
      </c>
      <c r="AJ36" s="169">
        <v>0</v>
      </c>
      <c r="AK36" s="169">
        <v>12</v>
      </c>
      <c r="AL36" s="169">
        <v>0</v>
      </c>
      <c r="AM36" s="16">
        <f t="shared" si="20"/>
        <v>22</v>
      </c>
      <c r="AN36" s="3"/>
      <c r="AO36" s="26" t="s">
        <v>11</v>
      </c>
      <c r="AP36" s="26" t="s">
        <v>91</v>
      </c>
      <c r="AQ36" s="15">
        <v>4</v>
      </c>
      <c r="AR36" s="15">
        <v>1</v>
      </c>
      <c r="AS36" s="15">
        <v>2</v>
      </c>
      <c r="AT36" s="15">
        <v>0</v>
      </c>
      <c r="AU36" s="15">
        <v>9</v>
      </c>
      <c r="AV36" s="15">
        <v>0</v>
      </c>
      <c r="AW36" s="16">
        <f t="shared" si="21"/>
        <v>16</v>
      </c>
      <c r="AX36" s="3"/>
      <c r="AY36" s="7"/>
      <c r="AZ36" s="7"/>
    </row>
    <row r="37" spans="1:52">
      <c r="A37"/>
      <c r="B37"/>
      <c r="C37" t="s">
        <v>26</v>
      </c>
      <c r="D37" s="26"/>
      <c r="E37"/>
      <c r="F37"/>
      <c r="G37" s="235"/>
      <c r="H37" s="235"/>
      <c r="I37" s="169">
        <f t="shared" si="13"/>
        <v>0</v>
      </c>
      <c r="J37"/>
      <c r="K37"/>
      <c r="L37" t="s">
        <v>26</v>
      </c>
      <c r="M37" s="26"/>
      <c r="N37"/>
      <c r="O37"/>
      <c r="P37" s="235"/>
      <c r="Q37" s="235"/>
      <c r="R37" s="169">
        <f t="shared" si="16"/>
        <v>0</v>
      </c>
      <c r="S37"/>
      <c r="T37" t="s">
        <v>26</v>
      </c>
      <c r="U37" s="26"/>
      <c r="V37"/>
      <c r="W37" s="169"/>
      <c r="X37" s="169"/>
      <c r="Y37" s="169"/>
      <c r="Z37" s="169"/>
      <c r="AA37" s="169"/>
      <c r="AB37" s="16"/>
      <c r="AC37" s="3"/>
      <c r="AD37" s="3"/>
      <c r="AE37" s="26"/>
      <c r="AF37" s="26"/>
      <c r="AG37" s="169"/>
      <c r="AH37" s="169"/>
      <c r="AI37" s="169"/>
      <c r="AJ37" s="169"/>
      <c r="AK37" s="169"/>
      <c r="AL37" s="169"/>
      <c r="AM37" s="16"/>
      <c r="AN37" s="3"/>
      <c r="AO37" s="26"/>
      <c r="AP37" s="26"/>
      <c r="AQ37" s="15"/>
      <c r="AR37" s="15"/>
      <c r="AS37" s="15"/>
      <c r="AT37" s="15"/>
      <c r="AU37" s="15"/>
      <c r="AV37" s="15"/>
      <c r="AW37" s="16"/>
      <c r="AX37" s="3"/>
      <c r="AY37" s="7"/>
      <c r="AZ37" s="7"/>
    </row>
    <row r="38" spans="1:52">
      <c r="A38"/>
      <c r="B38"/>
      <c r="C38" t="s">
        <v>125</v>
      </c>
      <c r="D38" s="26"/>
      <c r="E38">
        <v>133</v>
      </c>
      <c r="F38">
        <v>45</v>
      </c>
      <c r="G38" s="235">
        <f t="shared" ref="G38" si="22">E38/I38</f>
        <v>0.7471910112359551</v>
      </c>
      <c r="H38" s="235">
        <f t="shared" ref="H38" si="23">F38/I38</f>
        <v>0.25280898876404495</v>
      </c>
      <c r="I38" s="169">
        <f t="shared" si="13"/>
        <v>178</v>
      </c>
      <c r="J38"/>
      <c r="K38"/>
      <c r="L38" t="s">
        <v>125</v>
      </c>
      <c r="M38" s="26"/>
      <c r="N38">
        <v>133</v>
      </c>
      <c r="O38">
        <v>60</v>
      </c>
      <c r="P38" s="235">
        <f t="shared" si="14"/>
        <v>0.68911917098445596</v>
      </c>
      <c r="Q38" s="235">
        <f t="shared" si="15"/>
        <v>0.31088082901554404</v>
      </c>
      <c r="R38" s="169">
        <f t="shared" si="16"/>
        <v>193</v>
      </c>
      <c r="S38"/>
      <c r="T38" t="s">
        <v>125</v>
      </c>
      <c r="U38" s="26"/>
      <c r="V38">
        <v>28</v>
      </c>
      <c r="W38" s="169">
        <v>1</v>
      </c>
      <c r="X38" s="169">
        <v>1</v>
      </c>
      <c r="Y38" s="169">
        <v>25</v>
      </c>
      <c r="Z38" s="169">
        <v>91</v>
      </c>
      <c r="AA38" s="169">
        <v>4</v>
      </c>
      <c r="AB38" s="16">
        <f t="shared" si="19"/>
        <v>150</v>
      </c>
      <c r="AC38" s="3"/>
      <c r="AD38" s="3"/>
      <c r="AE38" s="26"/>
      <c r="AF38" s="26"/>
      <c r="AG38" s="169"/>
      <c r="AH38" s="169"/>
      <c r="AI38" s="169"/>
      <c r="AJ38" s="169"/>
      <c r="AK38" s="169"/>
      <c r="AL38" s="169"/>
      <c r="AM38" s="16"/>
      <c r="AN38" s="3"/>
      <c r="AO38" s="26"/>
      <c r="AP38" s="26"/>
      <c r="AQ38" s="15"/>
      <c r="AR38" s="15"/>
      <c r="AS38" s="15"/>
      <c r="AT38" s="15"/>
      <c r="AU38" s="15"/>
      <c r="AV38" s="15"/>
      <c r="AW38" s="16"/>
      <c r="AX38" s="3"/>
      <c r="AY38" s="7"/>
      <c r="AZ38" s="7"/>
    </row>
    <row r="39" spans="1:52">
      <c r="A39"/>
      <c r="B39"/>
      <c r="C39" t="s">
        <v>169</v>
      </c>
      <c r="D39" s="26"/>
      <c r="E39"/>
      <c r="F39"/>
      <c r="G39" s="235"/>
      <c r="H39" s="235"/>
      <c r="I39" s="169">
        <f t="shared" si="13"/>
        <v>0</v>
      </c>
      <c r="J39"/>
      <c r="K39"/>
      <c r="L39" t="s">
        <v>169</v>
      </c>
      <c r="M39" s="26"/>
      <c r="N39"/>
      <c r="O39"/>
      <c r="P39" s="235"/>
      <c r="Q39" s="235"/>
      <c r="R39" s="169">
        <f t="shared" si="16"/>
        <v>0</v>
      </c>
      <c r="S39"/>
      <c r="T39" t="s">
        <v>169</v>
      </c>
      <c r="U39" s="26"/>
      <c r="V39"/>
      <c r="W39" s="169"/>
      <c r="X39" s="169"/>
      <c r="Y39" s="169"/>
      <c r="Z39" s="169"/>
      <c r="AA39" s="169"/>
      <c r="AB39" s="16"/>
      <c r="AC39" s="3"/>
      <c r="AD39" s="3"/>
      <c r="AE39" s="26"/>
      <c r="AF39" s="26"/>
      <c r="AG39" s="169"/>
      <c r="AH39" s="169"/>
      <c r="AI39" s="169"/>
      <c r="AJ39" s="169"/>
      <c r="AK39" s="169"/>
      <c r="AL39" s="169"/>
      <c r="AM39" s="16"/>
      <c r="AN39" s="3"/>
      <c r="AO39" s="26"/>
      <c r="AP39" s="26"/>
      <c r="AQ39" s="15"/>
      <c r="AR39" s="15"/>
      <c r="AS39" s="15"/>
      <c r="AT39" s="15"/>
      <c r="AU39" s="15"/>
      <c r="AV39" s="15"/>
      <c r="AW39" s="16"/>
      <c r="AX39" s="3"/>
      <c r="AY39" s="7"/>
      <c r="AZ39" s="7"/>
    </row>
    <row r="40" spans="1:52">
      <c r="A40"/>
      <c r="B40"/>
      <c r="C40" t="s">
        <v>2</v>
      </c>
      <c r="D40" s="26"/>
      <c r="E40">
        <v>30</v>
      </c>
      <c r="F40">
        <v>10</v>
      </c>
      <c r="G40" s="235">
        <f t="shared" ref="G40:G42" si="24">E40/I40</f>
        <v>0.75</v>
      </c>
      <c r="H40" s="235">
        <f t="shared" ref="H40:H42" si="25">F40/I40</f>
        <v>0.25</v>
      </c>
      <c r="I40" s="169">
        <f t="shared" si="13"/>
        <v>40</v>
      </c>
      <c r="J40"/>
      <c r="K40"/>
      <c r="L40" t="s">
        <v>2</v>
      </c>
      <c r="M40" s="26"/>
      <c r="N40">
        <v>20</v>
      </c>
      <c r="O40">
        <v>20</v>
      </c>
      <c r="P40" s="235">
        <f t="shared" si="14"/>
        <v>0.5</v>
      </c>
      <c r="Q40" s="235">
        <f t="shared" si="15"/>
        <v>0.5</v>
      </c>
      <c r="R40" s="169">
        <f t="shared" si="16"/>
        <v>40</v>
      </c>
      <c r="S40"/>
      <c r="T40" t="s">
        <v>2</v>
      </c>
      <c r="U40" s="26"/>
      <c r="V40">
        <v>8</v>
      </c>
      <c r="W40" s="169">
        <v>2</v>
      </c>
      <c r="X40" s="169">
        <v>12</v>
      </c>
      <c r="Y40" s="169">
        <v>10</v>
      </c>
      <c r="Z40" s="169">
        <v>18</v>
      </c>
      <c r="AA40" s="169"/>
      <c r="AB40" s="16"/>
      <c r="AC40" s="3"/>
      <c r="AD40" s="3"/>
      <c r="AE40" s="26"/>
      <c r="AF40" s="26"/>
      <c r="AG40" s="169"/>
      <c r="AH40" s="169"/>
      <c r="AI40" s="169"/>
      <c r="AJ40" s="169"/>
      <c r="AK40" s="169"/>
      <c r="AL40" s="169"/>
      <c r="AM40" s="16"/>
      <c r="AN40" s="3"/>
      <c r="AO40" s="26"/>
      <c r="AP40" s="26"/>
      <c r="AQ40" s="15"/>
      <c r="AR40" s="15"/>
      <c r="AS40" s="15"/>
      <c r="AT40" s="15"/>
      <c r="AU40" s="15"/>
      <c r="AV40" s="15"/>
      <c r="AW40" s="16"/>
      <c r="AX40" s="3"/>
      <c r="AY40" s="7"/>
      <c r="AZ40" s="7"/>
    </row>
    <row r="41" spans="1:52">
      <c r="A41"/>
      <c r="B41"/>
      <c r="C41" t="s">
        <v>83</v>
      </c>
      <c r="D41" s="28" t="s">
        <v>91</v>
      </c>
      <c r="E41">
        <v>1</v>
      </c>
      <c r="F41">
        <v>6</v>
      </c>
      <c r="G41" s="235">
        <f t="shared" si="24"/>
        <v>0.14285714285714285</v>
      </c>
      <c r="H41" s="235">
        <f t="shared" si="25"/>
        <v>0.8571428571428571</v>
      </c>
      <c r="I41" s="169">
        <f t="shared" si="13"/>
        <v>7</v>
      </c>
      <c r="J41"/>
      <c r="K41"/>
      <c r="L41" t="s">
        <v>83</v>
      </c>
      <c r="M41" s="28" t="s">
        <v>91</v>
      </c>
      <c r="N41">
        <v>1</v>
      </c>
      <c r="O41">
        <v>4</v>
      </c>
      <c r="P41" s="235">
        <f t="shared" si="14"/>
        <v>0.2</v>
      </c>
      <c r="Q41" s="235">
        <f t="shared" si="15"/>
        <v>0.8</v>
      </c>
      <c r="R41" s="169">
        <f t="shared" si="16"/>
        <v>5</v>
      </c>
      <c r="S41"/>
      <c r="T41" t="s">
        <v>83</v>
      </c>
      <c r="U41" s="28" t="s">
        <v>91</v>
      </c>
      <c r="V41">
        <v>4</v>
      </c>
      <c r="W41" s="169">
        <v>1</v>
      </c>
      <c r="X41" s="169"/>
      <c r="Y41" s="169">
        <v>0</v>
      </c>
      <c r="Z41" s="169">
        <v>1</v>
      </c>
      <c r="AA41" s="169">
        <v>0</v>
      </c>
      <c r="AB41" s="16">
        <f t="shared" ref="AB41:AB47" si="26">SUM(V41:AA41)</f>
        <v>6</v>
      </c>
      <c r="AD41" s="3"/>
      <c r="AE41" s="28" t="s">
        <v>83</v>
      </c>
      <c r="AF41" s="28" t="s">
        <v>91</v>
      </c>
      <c r="AG41" s="169">
        <v>2</v>
      </c>
      <c r="AH41" s="169">
        <v>1</v>
      </c>
      <c r="AI41" s="169"/>
      <c r="AJ41" s="169">
        <v>1</v>
      </c>
      <c r="AK41" s="169">
        <v>2</v>
      </c>
      <c r="AL41" s="169">
        <v>1</v>
      </c>
      <c r="AM41" s="16">
        <f>SUM(AG41:AL41)</f>
        <v>7</v>
      </c>
      <c r="AO41" s="28" t="s">
        <v>83</v>
      </c>
      <c r="AP41" s="28" t="s">
        <v>91</v>
      </c>
      <c r="AQ41" s="15" t="s">
        <v>79</v>
      </c>
      <c r="AR41" s="15" t="s">
        <v>79</v>
      </c>
      <c r="AS41" s="15" t="s">
        <v>79</v>
      </c>
      <c r="AT41" s="15" t="s">
        <v>79</v>
      </c>
      <c r="AU41" s="15" t="s">
        <v>79</v>
      </c>
      <c r="AV41" s="15" t="s">
        <v>79</v>
      </c>
      <c r="AW41" s="16">
        <f>SUM(AQ41:AV41)</f>
        <v>0</v>
      </c>
      <c r="AX41" s="3"/>
      <c r="AY41" s="7"/>
      <c r="AZ41" s="7"/>
    </row>
    <row r="42" spans="1:52">
      <c r="A42"/>
      <c r="B42"/>
      <c r="C42" s="28" t="s">
        <v>17</v>
      </c>
      <c r="D42" s="28"/>
      <c r="E42">
        <v>2</v>
      </c>
      <c r="F42">
        <v>1</v>
      </c>
      <c r="G42" s="235">
        <f t="shared" si="24"/>
        <v>0.66666666666666663</v>
      </c>
      <c r="H42" s="235">
        <f t="shared" si="25"/>
        <v>0.33333333333333331</v>
      </c>
      <c r="I42" s="169">
        <f t="shared" si="13"/>
        <v>3</v>
      </c>
      <c r="J42"/>
      <c r="K42"/>
      <c r="L42" s="28" t="s">
        <v>17</v>
      </c>
      <c r="M42" s="28"/>
      <c r="N42">
        <v>2</v>
      </c>
      <c r="O42">
        <v>1</v>
      </c>
      <c r="P42" s="235">
        <f t="shared" si="14"/>
        <v>0.66666666666666663</v>
      </c>
      <c r="Q42" s="235">
        <f t="shared" si="15"/>
        <v>0.33333333333333331</v>
      </c>
      <c r="R42" s="169">
        <f t="shared" si="16"/>
        <v>3</v>
      </c>
      <c r="S42"/>
      <c r="T42" s="28" t="s">
        <v>17</v>
      </c>
      <c r="U42" s="28"/>
      <c r="V42">
        <v>1</v>
      </c>
      <c r="W42" s="169">
        <v>1</v>
      </c>
      <c r="X42" s="169">
        <v>1</v>
      </c>
      <c r="Y42" s="169">
        <v>4</v>
      </c>
      <c r="Z42" s="169">
        <v>2</v>
      </c>
      <c r="AA42" s="169">
        <v>1</v>
      </c>
      <c r="AB42" s="16">
        <f t="shared" si="26"/>
        <v>10</v>
      </c>
      <c r="AD42" s="3"/>
      <c r="AE42" s="28"/>
      <c r="AF42" s="28"/>
      <c r="AG42" s="169"/>
      <c r="AH42" s="169"/>
      <c r="AI42" s="169"/>
      <c r="AJ42" s="169"/>
      <c r="AK42" s="169"/>
      <c r="AL42" s="169"/>
      <c r="AM42" s="16"/>
      <c r="AO42" s="28"/>
      <c r="AP42" s="28"/>
      <c r="AQ42" s="15"/>
      <c r="AR42" s="15"/>
      <c r="AS42" s="15"/>
      <c r="AT42" s="15"/>
      <c r="AU42" s="15"/>
      <c r="AV42" s="15"/>
      <c r="AW42" s="16"/>
      <c r="AX42" s="3"/>
      <c r="AY42" s="7"/>
      <c r="AZ42" s="7"/>
    </row>
    <row r="43" spans="1:52" ht="21" customHeight="1">
      <c r="A43"/>
      <c r="B43"/>
      <c r="C43" s="28" t="s">
        <v>66</v>
      </c>
      <c r="D43" s="28" t="s">
        <v>91</v>
      </c>
      <c r="E43"/>
      <c r="F43"/>
      <c r="G43" s="235"/>
      <c r="H43" s="235"/>
      <c r="I43" s="169">
        <f t="shared" si="13"/>
        <v>0</v>
      </c>
      <c r="J43"/>
      <c r="K43"/>
      <c r="L43" s="28" t="s">
        <v>66</v>
      </c>
      <c r="M43" s="28" t="s">
        <v>91</v>
      </c>
      <c r="N43"/>
      <c r="O43"/>
      <c r="P43" s="235"/>
      <c r="Q43" s="235"/>
      <c r="R43" s="169">
        <f t="shared" si="16"/>
        <v>0</v>
      </c>
      <c r="S43"/>
      <c r="T43" s="28" t="s">
        <v>66</v>
      </c>
      <c r="U43" s="28" t="s">
        <v>91</v>
      </c>
      <c r="V43"/>
      <c r="W43" s="169"/>
      <c r="X43" s="169"/>
      <c r="Y43" s="169"/>
      <c r="Z43" s="169"/>
      <c r="AA43" s="169"/>
      <c r="AB43" s="16">
        <f t="shared" si="26"/>
        <v>0</v>
      </c>
      <c r="AE43" s="28" t="s">
        <v>66</v>
      </c>
      <c r="AF43" s="28" t="s">
        <v>91</v>
      </c>
      <c r="AG43" s="169">
        <v>10</v>
      </c>
      <c r="AH43" s="169">
        <v>20</v>
      </c>
      <c r="AI43" s="169">
        <v>2</v>
      </c>
      <c r="AJ43" s="169">
        <v>10</v>
      </c>
      <c r="AK43" s="169">
        <v>20</v>
      </c>
      <c r="AL43" s="169">
        <v>20</v>
      </c>
      <c r="AM43" s="16">
        <f>SUM(AG43:AL43)</f>
        <v>82</v>
      </c>
      <c r="AO43" s="28" t="s">
        <v>66</v>
      </c>
      <c r="AP43" s="28" t="s">
        <v>91</v>
      </c>
      <c r="AQ43" s="15" t="s">
        <v>79</v>
      </c>
      <c r="AR43" s="15" t="s">
        <v>79</v>
      </c>
      <c r="AS43" s="15" t="s">
        <v>79</v>
      </c>
      <c r="AT43" s="15" t="s">
        <v>79</v>
      </c>
      <c r="AU43" s="15" t="s">
        <v>79</v>
      </c>
      <c r="AV43" s="15" t="s">
        <v>79</v>
      </c>
      <c r="AW43" s="16">
        <f>SUM(AQ43:AV43)</f>
        <v>0</v>
      </c>
      <c r="AX43" s="3"/>
      <c r="AY43" s="7"/>
      <c r="AZ43" s="7"/>
    </row>
    <row r="44" spans="1:52" ht="14.25" customHeight="1">
      <c r="A44"/>
      <c r="B44"/>
      <c r="C44" s="26" t="s">
        <v>31</v>
      </c>
      <c r="D44" s="26" t="s">
        <v>91</v>
      </c>
      <c r="E44">
        <v>15</v>
      </c>
      <c r="F44">
        <v>3</v>
      </c>
      <c r="G44" s="235">
        <f t="shared" ref="G44:G47" si="27">E44/I44</f>
        <v>0.83333333333333337</v>
      </c>
      <c r="H44" s="235">
        <f t="shared" ref="H44:H47" si="28">F44/I44</f>
        <v>0.16666666666666666</v>
      </c>
      <c r="I44" s="169">
        <f t="shared" si="13"/>
        <v>18</v>
      </c>
      <c r="J44"/>
      <c r="K44"/>
      <c r="L44" s="26" t="s">
        <v>31</v>
      </c>
      <c r="M44" s="26" t="s">
        <v>91</v>
      </c>
      <c r="N44">
        <v>15</v>
      </c>
      <c r="O44">
        <v>3</v>
      </c>
      <c r="P44" s="235">
        <f t="shared" si="14"/>
        <v>0.83333333333333337</v>
      </c>
      <c r="Q44" s="235">
        <f t="shared" si="15"/>
        <v>0.16666666666666666</v>
      </c>
      <c r="R44" s="169">
        <f t="shared" si="16"/>
        <v>18</v>
      </c>
      <c r="S44"/>
      <c r="T44" s="26" t="s">
        <v>31</v>
      </c>
      <c r="U44" s="26" t="s">
        <v>91</v>
      </c>
      <c r="V44">
        <v>2</v>
      </c>
      <c r="W44" s="169">
        <v>2</v>
      </c>
      <c r="X44" s="169">
        <v>2</v>
      </c>
      <c r="Y44" s="169">
        <v>5</v>
      </c>
      <c r="Z44" s="169">
        <v>15</v>
      </c>
      <c r="AA44" s="169">
        <v>4</v>
      </c>
      <c r="AB44" s="16">
        <f t="shared" si="26"/>
        <v>30</v>
      </c>
      <c r="AE44" s="26" t="s">
        <v>31</v>
      </c>
      <c r="AF44" s="26" t="s">
        <v>91</v>
      </c>
      <c r="AG44" s="169">
        <v>2</v>
      </c>
      <c r="AH44" s="169">
        <v>2</v>
      </c>
      <c r="AI44" s="169">
        <v>2</v>
      </c>
      <c r="AJ44" s="169">
        <v>5</v>
      </c>
      <c r="AK44" s="169">
        <v>15</v>
      </c>
      <c r="AL44" s="169">
        <v>4</v>
      </c>
      <c r="AM44" s="16">
        <f>SUM(AG44:AL44)</f>
        <v>30</v>
      </c>
      <c r="AO44" s="26" t="s">
        <v>31</v>
      </c>
      <c r="AP44" s="26" t="s">
        <v>91</v>
      </c>
      <c r="AQ44" s="15">
        <v>2</v>
      </c>
      <c r="AR44" s="15">
        <v>2</v>
      </c>
      <c r="AS44" s="15" t="s">
        <v>79</v>
      </c>
      <c r="AT44" s="15" t="s">
        <v>79</v>
      </c>
      <c r="AU44" s="15" t="s">
        <v>79</v>
      </c>
      <c r="AV44" s="15" t="s">
        <v>79</v>
      </c>
      <c r="AW44" s="16">
        <f>SUM(AQ44:AV44)</f>
        <v>4</v>
      </c>
      <c r="AX44" s="3"/>
      <c r="AY44" s="7"/>
      <c r="AZ44" s="7"/>
    </row>
    <row r="45" spans="1:52">
      <c r="A45"/>
      <c r="B45"/>
      <c r="C45" s="26" t="s">
        <v>4</v>
      </c>
      <c r="D45" s="26" t="s">
        <v>91</v>
      </c>
      <c r="E45">
        <v>9</v>
      </c>
      <c r="F45">
        <v>4</v>
      </c>
      <c r="G45" s="235">
        <f t="shared" si="27"/>
        <v>0.69230769230769229</v>
      </c>
      <c r="H45" s="235">
        <f t="shared" si="28"/>
        <v>0.30769230769230771</v>
      </c>
      <c r="I45" s="169">
        <f t="shared" si="13"/>
        <v>13</v>
      </c>
      <c r="J45"/>
      <c r="K45"/>
      <c r="L45" s="26" t="s">
        <v>4</v>
      </c>
      <c r="M45" s="26" t="s">
        <v>91</v>
      </c>
      <c r="N45">
        <v>9</v>
      </c>
      <c r="O45">
        <v>4</v>
      </c>
      <c r="P45" s="235">
        <f t="shared" si="14"/>
        <v>0.69230769230769229</v>
      </c>
      <c r="Q45" s="235">
        <f t="shared" si="15"/>
        <v>0.30769230769230771</v>
      </c>
      <c r="R45" s="169">
        <f t="shared" si="16"/>
        <v>13</v>
      </c>
      <c r="S45"/>
      <c r="T45" s="26" t="s">
        <v>4</v>
      </c>
      <c r="U45" s="26" t="s">
        <v>91</v>
      </c>
      <c r="V45">
        <v>6</v>
      </c>
      <c r="W45" s="169">
        <v>2</v>
      </c>
      <c r="X45" s="169">
        <v>2</v>
      </c>
      <c r="Y45" s="169">
        <v>5</v>
      </c>
      <c r="Z45" s="169">
        <v>7</v>
      </c>
      <c r="AA45" s="169"/>
      <c r="AB45" s="16">
        <f t="shared" si="26"/>
        <v>22</v>
      </c>
      <c r="AE45" s="26" t="s">
        <v>4</v>
      </c>
      <c r="AF45" s="26" t="s">
        <v>91</v>
      </c>
      <c r="AG45" s="169">
        <v>6</v>
      </c>
      <c r="AH45" s="169">
        <v>25</v>
      </c>
      <c r="AI45" s="169">
        <v>0</v>
      </c>
      <c r="AJ45" s="169">
        <v>4</v>
      </c>
      <c r="AK45" s="169">
        <v>5</v>
      </c>
      <c r="AL45" s="169"/>
      <c r="AM45" s="16">
        <f>SUM(AG45:AL45)</f>
        <v>40</v>
      </c>
      <c r="AO45" s="26" t="s">
        <v>4</v>
      </c>
      <c r="AP45" s="26" t="s">
        <v>91</v>
      </c>
      <c r="AQ45" s="15">
        <v>6</v>
      </c>
      <c r="AR45" s="15">
        <v>25</v>
      </c>
      <c r="AS45" s="15">
        <v>0</v>
      </c>
      <c r="AT45" s="15">
        <v>4</v>
      </c>
      <c r="AU45" s="15">
        <v>5</v>
      </c>
      <c r="AV45" s="15">
        <v>0</v>
      </c>
      <c r="AW45" s="16">
        <f>SUM(AQ45:AV45)</f>
        <v>40</v>
      </c>
      <c r="AX45" s="3"/>
      <c r="AY45" s="7"/>
      <c r="AZ45" s="7"/>
    </row>
    <row r="46" spans="1:52" ht="15.75" customHeight="1">
      <c r="A46"/>
      <c r="B46"/>
      <c r="C46" s="26" t="s">
        <v>13</v>
      </c>
      <c r="D46" s="26" t="s">
        <v>91</v>
      </c>
      <c r="E46">
        <v>93</v>
      </c>
      <c r="F46">
        <v>31</v>
      </c>
      <c r="G46" s="235">
        <f t="shared" si="27"/>
        <v>0.75</v>
      </c>
      <c r="H46" s="235">
        <f t="shared" si="28"/>
        <v>0.25</v>
      </c>
      <c r="I46" s="169">
        <f t="shared" si="13"/>
        <v>124</v>
      </c>
      <c r="J46"/>
      <c r="K46"/>
      <c r="L46" s="26" t="s">
        <v>13</v>
      </c>
      <c r="M46" s="26" t="s">
        <v>91</v>
      </c>
      <c r="N46">
        <v>91</v>
      </c>
      <c r="O46">
        <v>31</v>
      </c>
      <c r="P46" s="235">
        <f t="shared" si="14"/>
        <v>0.74590163934426235</v>
      </c>
      <c r="Q46" s="235">
        <f t="shared" si="15"/>
        <v>0.25409836065573771</v>
      </c>
      <c r="R46" s="169">
        <f t="shared" si="16"/>
        <v>122</v>
      </c>
      <c r="S46"/>
      <c r="T46" s="26" t="s">
        <v>13</v>
      </c>
      <c r="U46" s="26" t="s">
        <v>91</v>
      </c>
      <c r="V46">
        <v>12</v>
      </c>
      <c r="W46" s="169">
        <v>1</v>
      </c>
      <c r="X46" s="169">
        <v>13</v>
      </c>
      <c r="Y46" s="169">
        <v>27</v>
      </c>
      <c r="Z46" s="169">
        <v>22</v>
      </c>
      <c r="AA46" s="169">
        <v>30.7</v>
      </c>
      <c r="AB46" s="16">
        <f t="shared" si="26"/>
        <v>105.7</v>
      </c>
      <c r="AE46" s="26" t="s">
        <v>13</v>
      </c>
      <c r="AF46" s="26" t="s">
        <v>91</v>
      </c>
      <c r="AG46" s="169">
        <v>17</v>
      </c>
      <c r="AH46" s="169">
        <v>2</v>
      </c>
      <c r="AI46" s="169">
        <v>13</v>
      </c>
      <c r="AJ46" s="169">
        <v>22</v>
      </c>
      <c r="AK46" s="169">
        <v>21</v>
      </c>
      <c r="AL46" s="169">
        <v>35.5</v>
      </c>
      <c r="AM46" s="16">
        <f>SUM(AG46:AL46)</f>
        <v>110.5</v>
      </c>
      <c r="AO46" s="26" t="s">
        <v>13</v>
      </c>
      <c r="AP46" s="26" t="s">
        <v>91</v>
      </c>
      <c r="AQ46" s="15">
        <v>14</v>
      </c>
      <c r="AR46" s="15">
        <v>1</v>
      </c>
      <c r="AS46" s="15">
        <v>9</v>
      </c>
      <c r="AT46" s="15">
        <v>19</v>
      </c>
      <c r="AU46" s="15">
        <v>18</v>
      </c>
      <c r="AV46" s="15">
        <v>30</v>
      </c>
      <c r="AW46" s="16">
        <f>SUM(AQ46:AV46)</f>
        <v>91</v>
      </c>
      <c r="AX46" s="3"/>
      <c r="AY46" s="7"/>
      <c r="AZ46" s="7"/>
    </row>
    <row r="47" spans="1:52" ht="16.5" customHeight="1">
      <c r="A47"/>
      <c r="B47"/>
      <c r="C47" s="26" t="s">
        <v>34</v>
      </c>
      <c r="D47" s="26" t="s">
        <v>91</v>
      </c>
      <c r="E47">
        <v>14</v>
      </c>
      <c r="F47">
        <v>6</v>
      </c>
      <c r="G47" s="235">
        <f t="shared" si="27"/>
        <v>0.7</v>
      </c>
      <c r="H47" s="235">
        <f t="shared" si="28"/>
        <v>0.3</v>
      </c>
      <c r="I47" s="169">
        <f t="shared" si="13"/>
        <v>20</v>
      </c>
      <c r="J47"/>
      <c r="K47"/>
      <c r="L47" s="26" t="s">
        <v>34</v>
      </c>
      <c r="M47" s="26" t="s">
        <v>91</v>
      </c>
      <c r="N47">
        <v>14</v>
      </c>
      <c r="O47">
        <v>6</v>
      </c>
      <c r="P47" s="235">
        <f t="shared" si="14"/>
        <v>0.7</v>
      </c>
      <c r="Q47" s="235">
        <f t="shared" si="15"/>
        <v>0.3</v>
      </c>
      <c r="R47" s="169">
        <f t="shared" si="16"/>
        <v>20</v>
      </c>
      <c r="S47"/>
      <c r="T47" s="26" t="s">
        <v>34</v>
      </c>
      <c r="U47" s="26" t="s">
        <v>91</v>
      </c>
      <c r="V47">
        <v>5</v>
      </c>
      <c r="W47" s="169">
        <v>1</v>
      </c>
      <c r="X47" s="169">
        <v>1</v>
      </c>
      <c r="Y47" s="169">
        <v>2</v>
      </c>
      <c r="Z47" s="169">
        <v>6</v>
      </c>
      <c r="AA47" s="169"/>
      <c r="AB47" s="16">
        <f t="shared" si="26"/>
        <v>15</v>
      </c>
      <c r="AD47" s="3"/>
      <c r="AE47" s="26" t="s">
        <v>34</v>
      </c>
      <c r="AF47" s="26" t="s">
        <v>91</v>
      </c>
      <c r="AG47" s="169">
        <v>6</v>
      </c>
      <c r="AH47" s="169">
        <v>0</v>
      </c>
      <c r="AI47" s="169">
        <v>1</v>
      </c>
      <c r="AJ47" s="169">
        <v>2</v>
      </c>
      <c r="AK47" s="169">
        <v>6</v>
      </c>
      <c r="AL47" s="169"/>
      <c r="AM47" s="16">
        <f>SUM(AG47:AL47)</f>
        <v>15</v>
      </c>
      <c r="AO47" s="26" t="s">
        <v>34</v>
      </c>
      <c r="AP47" s="26" t="s">
        <v>91</v>
      </c>
      <c r="AQ47" s="15" t="s">
        <v>79</v>
      </c>
      <c r="AR47" s="15" t="s">
        <v>79</v>
      </c>
      <c r="AS47" s="15" t="s">
        <v>79</v>
      </c>
      <c r="AT47" s="15" t="s">
        <v>79</v>
      </c>
      <c r="AU47" s="15" t="s">
        <v>79</v>
      </c>
      <c r="AV47" s="15" t="s">
        <v>79</v>
      </c>
      <c r="AW47" s="16">
        <f>SUM(AQ47:AV47)</f>
        <v>0</v>
      </c>
      <c r="AX47" s="3"/>
      <c r="AY47" s="7"/>
      <c r="AZ47" s="7"/>
    </row>
    <row r="48" spans="1:52" ht="16.5" customHeight="1">
      <c r="A48"/>
      <c r="B48"/>
      <c r="C48" s="152" t="s">
        <v>207</v>
      </c>
      <c r="D48" s="152"/>
      <c r="E48"/>
      <c r="F48"/>
      <c r="G48" s="235"/>
      <c r="H48" s="235"/>
      <c r="I48" s="169">
        <f t="shared" si="13"/>
        <v>0</v>
      </c>
      <c r="J48"/>
      <c r="K48"/>
      <c r="L48" s="152" t="s">
        <v>207</v>
      </c>
      <c r="M48" s="152"/>
      <c r="N48"/>
      <c r="O48"/>
      <c r="P48" s="235"/>
      <c r="Q48" s="235"/>
      <c r="R48" s="169">
        <f t="shared" si="16"/>
        <v>0</v>
      </c>
      <c r="S48"/>
      <c r="T48" s="152" t="s">
        <v>207</v>
      </c>
      <c r="U48" s="152"/>
      <c r="V48"/>
      <c r="W48" s="169"/>
      <c r="X48" s="169"/>
      <c r="Y48" s="169"/>
      <c r="Z48" s="169"/>
      <c r="AA48" s="169"/>
      <c r="AB48" s="16"/>
      <c r="AD48" s="3"/>
      <c r="AE48" s="152"/>
      <c r="AF48" s="152"/>
      <c r="AG48" s="169"/>
      <c r="AH48" s="169"/>
      <c r="AI48" s="169"/>
      <c r="AJ48" s="169"/>
      <c r="AK48" s="169"/>
      <c r="AL48" s="169"/>
      <c r="AM48" s="16"/>
      <c r="AO48" s="152"/>
      <c r="AP48" s="152"/>
      <c r="AQ48" s="15"/>
      <c r="AR48" s="15"/>
      <c r="AS48" s="15"/>
      <c r="AT48" s="15"/>
      <c r="AU48" s="15"/>
      <c r="AV48" s="15"/>
      <c r="AW48" s="16"/>
      <c r="AX48" s="3"/>
      <c r="AY48" s="7"/>
      <c r="AZ48" s="7"/>
    </row>
    <row r="49" spans="1:52" ht="15" customHeight="1">
      <c r="A49"/>
      <c r="B49"/>
      <c r="C49" s="29" t="s">
        <v>18</v>
      </c>
      <c r="D49" s="29" t="s">
        <v>91</v>
      </c>
      <c r="E49">
        <v>10</v>
      </c>
      <c r="F49">
        <v>10</v>
      </c>
      <c r="G49" s="235">
        <f t="shared" ref="G49:G54" si="29">E49/I49</f>
        <v>0.5</v>
      </c>
      <c r="H49" s="235">
        <f t="shared" ref="H49:H54" si="30">F49/I49</f>
        <v>0.5</v>
      </c>
      <c r="I49" s="169">
        <f t="shared" si="13"/>
        <v>20</v>
      </c>
      <c r="J49"/>
      <c r="K49"/>
      <c r="L49" s="29" t="s">
        <v>18</v>
      </c>
      <c r="M49" s="29" t="s">
        <v>91</v>
      </c>
      <c r="N49">
        <v>10</v>
      </c>
      <c r="O49">
        <v>10</v>
      </c>
      <c r="P49" s="235">
        <f t="shared" si="14"/>
        <v>0.5</v>
      </c>
      <c r="Q49" s="235">
        <f t="shared" si="15"/>
        <v>0.5</v>
      </c>
      <c r="R49" s="169">
        <f t="shared" si="16"/>
        <v>20</v>
      </c>
      <c r="S49"/>
      <c r="T49" s="29" t="s">
        <v>18</v>
      </c>
      <c r="U49" s="29" t="s">
        <v>91</v>
      </c>
      <c r="V49">
        <v>10</v>
      </c>
      <c r="W49" s="169"/>
      <c r="X49" s="169"/>
      <c r="Y49" s="169"/>
      <c r="Z49" s="169">
        <v>10</v>
      </c>
      <c r="AA49" s="169"/>
      <c r="AB49" s="16">
        <f t="shared" ref="AB49:AB55" si="31">SUM(V49:AA49)</f>
        <v>20</v>
      </c>
      <c r="AD49" s="3"/>
      <c r="AE49" s="29" t="s">
        <v>18</v>
      </c>
      <c r="AF49" s="29" t="s">
        <v>91</v>
      </c>
      <c r="AG49" s="169">
        <v>10</v>
      </c>
      <c r="AH49" s="169"/>
      <c r="AI49" s="169"/>
      <c r="AJ49" s="169"/>
      <c r="AK49" s="169">
        <v>10</v>
      </c>
      <c r="AL49" s="169"/>
      <c r="AM49" s="16">
        <f>SUM(AG49:AL49)</f>
        <v>20</v>
      </c>
      <c r="AO49" s="29" t="s">
        <v>18</v>
      </c>
      <c r="AP49" s="29" t="s">
        <v>91</v>
      </c>
      <c r="AQ49" s="15">
        <v>10</v>
      </c>
      <c r="AR49" s="15">
        <v>0</v>
      </c>
      <c r="AS49" s="15">
        <v>0</v>
      </c>
      <c r="AT49" s="15">
        <v>0</v>
      </c>
      <c r="AU49" s="15">
        <v>10</v>
      </c>
      <c r="AV49" s="15">
        <v>0</v>
      </c>
      <c r="AW49" s="16">
        <f>SUM(AQ49:AV49)</f>
        <v>20</v>
      </c>
      <c r="AX49" s="3"/>
      <c r="AY49" s="7"/>
      <c r="AZ49" s="7"/>
    </row>
    <row r="50" spans="1:52" ht="15" customHeight="1">
      <c r="A50"/>
      <c r="B50"/>
      <c r="C50" s="29" t="s">
        <v>67</v>
      </c>
      <c r="D50" s="29"/>
      <c r="E50">
        <v>6</v>
      </c>
      <c r="F50">
        <v>2</v>
      </c>
      <c r="G50" s="235">
        <f t="shared" si="29"/>
        <v>0.75</v>
      </c>
      <c r="H50" s="235">
        <f t="shared" si="30"/>
        <v>0.25</v>
      </c>
      <c r="I50" s="169">
        <f t="shared" si="13"/>
        <v>8</v>
      </c>
      <c r="J50"/>
      <c r="K50"/>
      <c r="L50" s="29" t="s">
        <v>67</v>
      </c>
      <c r="M50" s="29"/>
      <c r="N50">
        <v>6</v>
      </c>
      <c r="O50">
        <v>2</v>
      </c>
      <c r="P50" s="235">
        <f t="shared" si="14"/>
        <v>0.75</v>
      </c>
      <c r="Q50" s="235">
        <f t="shared" si="15"/>
        <v>0.25</v>
      </c>
      <c r="R50" s="169">
        <f t="shared" si="16"/>
        <v>8</v>
      </c>
      <c r="S50"/>
      <c r="T50" s="29" t="s">
        <v>67</v>
      </c>
      <c r="U50" s="29"/>
      <c r="V50">
        <v>2</v>
      </c>
      <c r="W50" s="169">
        <v>3</v>
      </c>
      <c r="X50" s="169">
        <v>1</v>
      </c>
      <c r="Y50" s="169">
        <v>3</v>
      </c>
      <c r="Z50" s="169">
        <v>3</v>
      </c>
      <c r="AA50" s="169">
        <v>1</v>
      </c>
      <c r="AB50" s="16">
        <f t="shared" si="31"/>
        <v>13</v>
      </c>
      <c r="AD50" s="3"/>
      <c r="AE50" s="29"/>
      <c r="AF50" s="29"/>
      <c r="AG50" s="169"/>
      <c r="AH50" s="169"/>
      <c r="AI50" s="169"/>
      <c r="AJ50" s="169"/>
      <c r="AK50" s="169"/>
      <c r="AL50" s="169"/>
      <c r="AM50" s="16"/>
      <c r="AO50" s="29"/>
      <c r="AP50" s="29"/>
      <c r="AQ50" s="15"/>
      <c r="AR50" s="15"/>
      <c r="AS50" s="15"/>
      <c r="AT50" s="15"/>
      <c r="AU50" s="15"/>
      <c r="AV50" s="15"/>
      <c r="AW50" s="16"/>
      <c r="AX50" s="3"/>
      <c r="AY50" s="7"/>
      <c r="AZ50" s="7"/>
    </row>
    <row r="51" spans="1:52" ht="15" customHeight="1">
      <c r="A51"/>
      <c r="B51"/>
      <c r="C51" s="131" t="s">
        <v>5</v>
      </c>
      <c r="D51" s="131" t="s">
        <v>91</v>
      </c>
      <c r="E51">
        <v>35</v>
      </c>
      <c r="F51">
        <v>7</v>
      </c>
      <c r="G51" s="235">
        <f t="shared" si="29"/>
        <v>0.83333333333333337</v>
      </c>
      <c r="H51" s="235">
        <f t="shared" si="30"/>
        <v>0.16666666666666666</v>
      </c>
      <c r="I51" s="169">
        <f t="shared" si="13"/>
        <v>42</v>
      </c>
      <c r="J51"/>
      <c r="K51"/>
      <c r="L51" s="131" t="s">
        <v>5</v>
      </c>
      <c r="M51" s="131" t="s">
        <v>91</v>
      </c>
      <c r="N51">
        <v>15</v>
      </c>
      <c r="O51">
        <v>3</v>
      </c>
      <c r="P51" s="235">
        <f t="shared" si="14"/>
        <v>0.83333333333333337</v>
      </c>
      <c r="Q51" s="235">
        <f t="shared" si="15"/>
        <v>0.16666666666666666</v>
      </c>
      <c r="R51" s="169">
        <f t="shared" si="16"/>
        <v>18</v>
      </c>
      <c r="S51"/>
      <c r="T51" s="131" t="s">
        <v>5</v>
      </c>
      <c r="U51" s="131" t="s">
        <v>91</v>
      </c>
      <c r="V51">
        <v>3</v>
      </c>
      <c r="W51" s="169">
        <v>1</v>
      </c>
      <c r="X51" s="169">
        <v>2</v>
      </c>
      <c r="Y51" s="169">
        <v>7</v>
      </c>
      <c r="Z51" s="169">
        <v>15</v>
      </c>
      <c r="AA51" s="169">
        <v>5</v>
      </c>
      <c r="AB51" s="16">
        <f t="shared" si="31"/>
        <v>33</v>
      </c>
      <c r="AD51" s="3"/>
      <c r="AE51" s="131" t="s">
        <v>5</v>
      </c>
      <c r="AF51" s="131" t="s">
        <v>91</v>
      </c>
      <c r="AG51" s="169">
        <v>3</v>
      </c>
      <c r="AH51" s="169">
        <v>1</v>
      </c>
      <c r="AI51" s="169">
        <v>1</v>
      </c>
      <c r="AJ51" s="169">
        <v>5</v>
      </c>
      <c r="AK51" s="169">
        <v>12</v>
      </c>
      <c r="AL51" s="169">
        <v>5</v>
      </c>
      <c r="AM51" s="16">
        <f>SUM(AG51:AL51)</f>
        <v>27</v>
      </c>
      <c r="AO51" s="131" t="s">
        <v>5</v>
      </c>
      <c r="AP51" s="131" t="s">
        <v>91</v>
      </c>
      <c r="AQ51" s="15" t="s">
        <v>79</v>
      </c>
      <c r="AR51" s="15" t="s">
        <v>79</v>
      </c>
      <c r="AS51" s="15" t="s">
        <v>79</v>
      </c>
      <c r="AT51" s="15" t="s">
        <v>79</v>
      </c>
      <c r="AU51" s="15" t="s">
        <v>79</v>
      </c>
      <c r="AV51" s="15" t="s">
        <v>79</v>
      </c>
      <c r="AW51" s="16">
        <f>SUM(AQ51:AV51)</f>
        <v>0</v>
      </c>
      <c r="AX51" s="3"/>
      <c r="AY51" s="7"/>
      <c r="AZ51" s="7"/>
    </row>
    <row r="52" spans="1:52">
      <c r="A52"/>
      <c r="B52"/>
      <c r="C52" s="29" t="s">
        <v>28</v>
      </c>
      <c r="D52" s="29" t="s">
        <v>91</v>
      </c>
      <c r="E52"/>
      <c r="F52"/>
      <c r="G52" s="235" t="e">
        <f t="shared" si="29"/>
        <v>#DIV/0!</v>
      </c>
      <c r="H52" s="235" t="e">
        <f t="shared" si="30"/>
        <v>#DIV/0!</v>
      </c>
      <c r="I52" s="169">
        <f t="shared" si="13"/>
        <v>0</v>
      </c>
      <c r="J52"/>
      <c r="K52"/>
      <c r="L52" s="29" t="s">
        <v>28</v>
      </c>
      <c r="M52" s="29" t="s">
        <v>91</v>
      </c>
      <c r="N52">
        <v>57</v>
      </c>
      <c r="O52">
        <v>71</v>
      </c>
      <c r="P52" s="235">
        <f t="shared" si="14"/>
        <v>0.4453125</v>
      </c>
      <c r="Q52" s="235">
        <f t="shared" si="15"/>
        <v>0.5546875</v>
      </c>
      <c r="R52" s="169">
        <f t="shared" si="16"/>
        <v>128</v>
      </c>
      <c r="S52"/>
      <c r="T52" s="29" t="s">
        <v>28</v>
      </c>
      <c r="U52" s="29" t="s">
        <v>91</v>
      </c>
      <c r="V52">
        <v>12</v>
      </c>
      <c r="W52" s="169">
        <v>7</v>
      </c>
      <c r="X52" s="169">
        <v>2</v>
      </c>
      <c r="Y52" s="169">
        <v>0</v>
      </c>
      <c r="Z52" s="169">
        <v>18</v>
      </c>
      <c r="AA52" s="169">
        <v>86</v>
      </c>
      <c r="AB52" s="16">
        <f t="shared" si="31"/>
        <v>125</v>
      </c>
      <c r="AE52" s="29" t="s">
        <v>28</v>
      </c>
      <c r="AF52" s="29" t="s">
        <v>91</v>
      </c>
      <c r="AG52" s="169">
        <v>12</v>
      </c>
      <c r="AH52" s="169">
        <v>6</v>
      </c>
      <c r="AI52" s="169">
        <v>1</v>
      </c>
      <c r="AJ52" s="169">
        <v>0</v>
      </c>
      <c r="AK52" s="169">
        <v>17</v>
      </c>
      <c r="AL52" s="169">
        <v>85</v>
      </c>
      <c r="AM52" s="16">
        <f>SUM(AG52:AL52)</f>
        <v>121</v>
      </c>
      <c r="AO52" s="29" t="s">
        <v>28</v>
      </c>
      <c r="AP52" s="29" t="s">
        <v>91</v>
      </c>
      <c r="AQ52" s="15">
        <v>23</v>
      </c>
      <c r="AR52" s="15">
        <v>6</v>
      </c>
      <c r="AS52" s="15">
        <v>2</v>
      </c>
      <c r="AT52" s="15">
        <v>0</v>
      </c>
      <c r="AU52" s="15">
        <v>17</v>
      </c>
      <c r="AV52" s="15">
        <v>70</v>
      </c>
      <c r="AW52" s="16">
        <f>SUM(AQ52:AV52)</f>
        <v>118</v>
      </c>
      <c r="AX52" s="3"/>
      <c r="AY52" s="7"/>
      <c r="AZ52" s="7"/>
    </row>
    <row r="53" spans="1:52">
      <c r="A53"/>
      <c r="B53"/>
      <c r="C53" s="29" t="s">
        <v>9</v>
      </c>
      <c r="D53" s="29" t="s">
        <v>91</v>
      </c>
      <c r="E53">
        <v>84</v>
      </c>
      <c r="F53">
        <v>26</v>
      </c>
      <c r="G53" s="235">
        <f t="shared" si="29"/>
        <v>0.76363636363636367</v>
      </c>
      <c r="H53" s="235">
        <f t="shared" si="30"/>
        <v>0.23636363636363636</v>
      </c>
      <c r="I53" s="169">
        <f t="shared" si="13"/>
        <v>110</v>
      </c>
      <c r="J53"/>
      <c r="K53"/>
      <c r="L53" s="29" t="s">
        <v>9</v>
      </c>
      <c r="M53" s="29" t="s">
        <v>91</v>
      </c>
      <c r="N53">
        <v>84</v>
      </c>
      <c r="O53">
        <v>19</v>
      </c>
      <c r="P53" s="235">
        <f t="shared" si="14"/>
        <v>0.81553398058252424</v>
      </c>
      <c r="Q53" s="235">
        <f t="shared" si="15"/>
        <v>0.18446601941747573</v>
      </c>
      <c r="R53" s="169">
        <f t="shared" si="16"/>
        <v>103</v>
      </c>
      <c r="S53"/>
      <c r="T53" s="29" t="s">
        <v>9</v>
      </c>
      <c r="U53" s="29" t="s">
        <v>91</v>
      </c>
      <c r="V53">
        <v>4.2</v>
      </c>
      <c r="W53" s="169">
        <v>2.4</v>
      </c>
      <c r="X53" s="169">
        <v>7.9</v>
      </c>
      <c r="Y53" s="169">
        <v>44</v>
      </c>
      <c r="Z53" s="169">
        <v>12</v>
      </c>
      <c r="AA53" s="169">
        <v>24.95</v>
      </c>
      <c r="AB53" s="16">
        <f t="shared" si="31"/>
        <v>95.45</v>
      </c>
      <c r="AE53" s="29" t="s">
        <v>9</v>
      </c>
      <c r="AF53" s="29" t="s">
        <v>91</v>
      </c>
      <c r="AG53" s="169">
        <v>5</v>
      </c>
      <c r="AH53" s="169">
        <v>3</v>
      </c>
      <c r="AI53" s="169">
        <v>4</v>
      </c>
      <c r="AJ53" s="169">
        <v>48</v>
      </c>
      <c r="AK53" s="169">
        <v>10</v>
      </c>
      <c r="AL53" s="169">
        <v>27</v>
      </c>
      <c r="AM53" s="16">
        <f>SUM(AG53:AL53)</f>
        <v>97</v>
      </c>
      <c r="AO53" s="29" t="s">
        <v>9</v>
      </c>
      <c r="AP53" s="29" t="s">
        <v>91</v>
      </c>
      <c r="AQ53" s="15">
        <v>4</v>
      </c>
      <c r="AR53" s="15">
        <v>3</v>
      </c>
      <c r="AS53" s="15">
        <v>4</v>
      </c>
      <c r="AT53" s="15">
        <v>46</v>
      </c>
      <c r="AU53" s="15">
        <v>8</v>
      </c>
      <c r="AV53" s="15">
        <v>26</v>
      </c>
      <c r="AW53" s="16">
        <f>SUM(AQ53:AV53)</f>
        <v>91</v>
      </c>
      <c r="AX53" s="3"/>
      <c r="AY53" s="7"/>
      <c r="AZ53" s="7"/>
    </row>
    <row r="54" spans="1:52" ht="15.75" customHeight="1">
      <c r="A54"/>
      <c r="B54"/>
      <c r="C54" s="29" t="s">
        <v>14</v>
      </c>
      <c r="D54" s="29" t="s">
        <v>91</v>
      </c>
      <c r="E54">
        <v>21</v>
      </c>
      <c r="F54">
        <v>3</v>
      </c>
      <c r="G54" s="235">
        <f t="shared" si="29"/>
        <v>0.875</v>
      </c>
      <c r="H54" s="235">
        <f t="shared" si="30"/>
        <v>0.125</v>
      </c>
      <c r="I54" s="169">
        <f t="shared" si="13"/>
        <v>24</v>
      </c>
      <c r="J54"/>
      <c r="K54"/>
      <c r="L54" s="29" t="s">
        <v>14</v>
      </c>
      <c r="M54" s="29" t="s">
        <v>91</v>
      </c>
      <c r="N54">
        <v>14</v>
      </c>
      <c r="O54">
        <v>5</v>
      </c>
      <c r="P54" s="235">
        <f t="shared" si="14"/>
        <v>0.73684210526315785</v>
      </c>
      <c r="Q54" s="235">
        <f t="shared" si="15"/>
        <v>0.26315789473684209</v>
      </c>
      <c r="R54" s="169">
        <f t="shared" si="16"/>
        <v>19</v>
      </c>
      <c r="S54"/>
      <c r="T54" s="29" t="s">
        <v>14</v>
      </c>
      <c r="U54" s="29" t="s">
        <v>91</v>
      </c>
      <c r="V54">
        <v>2</v>
      </c>
      <c r="W54" s="169">
        <v>1</v>
      </c>
      <c r="X54" s="169">
        <v>1</v>
      </c>
      <c r="Y54" s="169">
        <v>1</v>
      </c>
      <c r="Z54" s="169">
        <v>2</v>
      </c>
      <c r="AA54" s="169">
        <v>7</v>
      </c>
      <c r="AB54" s="16">
        <f t="shared" si="31"/>
        <v>14</v>
      </c>
      <c r="AC54" s="3"/>
      <c r="AD54" s="3"/>
      <c r="AE54" s="29" t="s">
        <v>14</v>
      </c>
      <c r="AF54" s="29" t="s">
        <v>91</v>
      </c>
      <c r="AG54" s="169">
        <v>3</v>
      </c>
      <c r="AH54" s="169">
        <v>1</v>
      </c>
      <c r="AI54" s="169">
        <v>1</v>
      </c>
      <c r="AJ54" s="169">
        <v>1</v>
      </c>
      <c r="AK54" s="169">
        <v>3</v>
      </c>
      <c r="AL54" s="169">
        <v>5</v>
      </c>
      <c r="AM54" s="16">
        <f>SUM(AG54:AL54)</f>
        <v>14</v>
      </c>
      <c r="AN54" s="3"/>
      <c r="AO54" s="29" t="s">
        <v>14</v>
      </c>
      <c r="AP54" s="29" t="s">
        <v>91</v>
      </c>
      <c r="AQ54" s="15">
        <v>3</v>
      </c>
      <c r="AR54" s="15">
        <v>1</v>
      </c>
      <c r="AS54" s="15">
        <v>1</v>
      </c>
      <c r="AT54" s="15">
        <v>1</v>
      </c>
      <c r="AU54" s="15">
        <v>3</v>
      </c>
      <c r="AV54" s="15">
        <v>5</v>
      </c>
      <c r="AW54" s="16">
        <f>SUM(AQ54:AV54)</f>
        <v>14</v>
      </c>
      <c r="AX54" s="3"/>
      <c r="AY54" s="7"/>
      <c r="AZ54" s="7"/>
    </row>
    <row r="55" spans="1:52">
      <c r="A55"/>
      <c r="B55"/>
      <c r="C55" s="29" t="s">
        <v>27</v>
      </c>
      <c r="D55" s="29" t="s">
        <v>91</v>
      </c>
      <c r="E55"/>
      <c r="F55"/>
      <c r="G55" s="235"/>
      <c r="H55" s="235"/>
      <c r="I55" s="169">
        <f t="shared" si="13"/>
        <v>0</v>
      </c>
      <c r="J55"/>
      <c r="K55"/>
      <c r="L55" s="29" t="s">
        <v>27</v>
      </c>
      <c r="M55" s="29" t="s">
        <v>91</v>
      </c>
      <c r="N55"/>
      <c r="O55"/>
      <c r="P55" s="235"/>
      <c r="Q55" s="235"/>
      <c r="R55" s="169">
        <f t="shared" si="16"/>
        <v>0</v>
      </c>
      <c r="S55"/>
      <c r="T55" s="29" t="s">
        <v>27</v>
      </c>
      <c r="U55" s="29" t="s">
        <v>91</v>
      </c>
      <c r="V55"/>
      <c r="W55" s="169"/>
      <c r="X55" s="169"/>
      <c r="Y55" s="169"/>
      <c r="Z55" s="169"/>
      <c r="AA55" s="169"/>
      <c r="AB55" s="16">
        <f t="shared" si="31"/>
        <v>0</v>
      </c>
      <c r="AE55" s="29" t="s">
        <v>27</v>
      </c>
      <c r="AF55" s="29" t="s">
        <v>91</v>
      </c>
      <c r="AG55" s="169">
        <v>8</v>
      </c>
      <c r="AH55" s="169">
        <v>2</v>
      </c>
      <c r="AI55" s="169">
        <v>4</v>
      </c>
      <c r="AJ55" s="169">
        <v>16</v>
      </c>
      <c r="AK55" s="169">
        <v>30</v>
      </c>
      <c r="AL55" s="169"/>
      <c r="AM55" s="16">
        <f>SUM(AG55:AL55)</f>
        <v>60</v>
      </c>
      <c r="AO55" s="29" t="s">
        <v>27</v>
      </c>
      <c r="AP55" s="29" t="s">
        <v>91</v>
      </c>
      <c r="AQ55" s="15" t="s">
        <v>79</v>
      </c>
      <c r="AR55" s="15" t="s">
        <v>79</v>
      </c>
      <c r="AS55" s="15" t="s">
        <v>79</v>
      </c>
      <c r="AT55" s="15" t="s">
        <v>79</v>
      </c>
      <c r="AU55" s="15" t="s">
        <v>79</v>
      </c>
      <c r="AV55" s="15" t="s">
        <v>79</v>
      </c>
      <c r="AW55" s="16">
        <f>SUM(AQ55:AV55)</f>
        <v>0</v>
      </c>
      <c r="AX55" s="3"/>
      <c r="AY55" s="7"/>
      <c r="AZ55" s="7"/>
    </row>
    <row r="56" spans="1:52">
      <c r="A56"/>
      <c r="B56"/>
      <c r="C56" s="152" t="s">
        <v>81</v>
      </c>
      <c r="D56" s="29"/>
      <c r="E56"/>
      <c r="F56"/>
      <c r="G56" s="235"/>
      <c r="H56" s="235"/>
      <c r="I56" s="169">
        <f t="shared" si="13"/>
        <v>0</v>
      </c>
      <c r="J56"/>
      <c r="K56"/>
      <c r="L56" s="152" t="s">
        <v>81</v>
      </c>
      <c r="M56" s="29"/>
      <c r="N56"/>
      <c r="O56"/>
      <c r="P56" s="235"/>
      <c r="Q56" s="235"/>
      <c r="R56" s="169">
        <f t="shared" si="16"/>
        <v>0</v>
      </c>
      <c r="S56"/>
      <c r="T56" s="152" t="s">
        <v>81</v>
      </c>
      <c r="U56" s="29"/>
      <c r="V56"/>
      <c r="W56" s="169"/>
      <c r="X56" s="169"/>
      <c r="Y56" s="169"/>
      <c r="Z56" s="169"/>
      <c r="AA56" s="169"/>
      <c r="AB56" s="16"/>
      <c r="AE56" s="152"/>
      <c r="AF56" s="29"/>
      <c r="AG56" s="169"/>
      <c r="AH56" s="169"/>
      <c r="AI56" s="169"/>
      <c r="AJ56" s="169"/>
      <c r="AK56" s="169"/>
      <c r="AL56" s="169"/>
      <c r="AM56" s="16"/>
      <c r="AO56" s="152"/>
      <c r="AP56" s="29"/>
      <c r="AQ56" s="15"/>
      <c r="AR56" s="15"/>
      <c r="AS56" s="15"/>
      <c r="AT56" s="15"/>
      <c r="AU56" s="15"/>
      <c r="AV56" s="15"/>
      <c r="AW56" s="16"/>
      <c r="AX56" s="3"/>
      <c r="AY56" s="7"/>
      <c r="AZ56" s="7"/>
    </row>
    <row r="57" spans="1:52" ht="18" customHeight="1">
      <c r="A57"/>
      <c r="B57"/>
      <c r="C57" s="152" t="s">
        <v>10</v>
      </c>
      <c r="D57" s="29" t="s">
        <v>91</v>
      </c>
      <c r="E57">
        <v>7</v>
      </c>
      <c r="F57">
        <v>5</v>
      </c>
      <c r="G57" s="235">
        <f t="shared" ref="G57" si="32">E57/I57</f>
        <v>0.58333333333333337</v>
      </c>
      <c r="H57" s="235">
        <f t="shared" ref="H57" si="33">F57/I57</f>
        <v>0.41666666666666669</v>
      </c>
      <c r="I57" s="169">
        <f t="shared" si="13"/>
        <v>12</v>
      </c>
      <c r="J57"/>
      <c r="K57"/>
      <c r="L57" s="152" t="s">
        <v>10</v>
      </c>
      <c r="M57" s="29" t="s">
        <v>91</v>
      </c>
      <c r="N57">
        <v>2</v>
      </c>
      <c r="O57">
        <v>4</v>
      </c>
      <c r="P57" s="235">
        <f t="shared" si="14"/>
        <v>0.33333333333333331</v>
      </c>
      <c r="Q57" s="235">
        <f t="shared" si="15"/>
        <v>0.66666666666666663</v>
      </c>
      <c r="R57" s="169">
        <f t="shared" si="16"/>
        <v>6</v>
      </c>
      <c r="S57"/>
      <c r="T57" s="152" t="s">
        <v>10</v>
      </c>
      <c r="U57" s="29" t="s">
        <v>91</v>
      </c>
      <c r="V57">
        <v>5</v>
      </c>
      <c r="W57" s="171">
        <v>2</v>
      </c>
      <c r="X57" s="171">
        <v>1</v>
      </c>
      <c r="Y57" s="171">
        <v>0</v>
      </c>
      <c r="Z57" s="171">
        <v>5</v>
      </c>
      <c r="AA57" s="171">
        <v>3</v>
      </c>
      <c r="AB57" s="16">
        <f>SUM(V57:AA57)</f>
        <v>16</v>
      </c>
      <c r="AD57" s="3"/>
      <c r="AE57" s="152" t="s">
        <v>10</v>
      </c>
      <c r="AF57" s="29" t="s">
        <v>91</v>
      </c>
      <c r="AG57" s="171">
        <v>4</v>
      </c>
      <c r="AH57" s="171">
        <v>1</v>
      </c>
      <c r="AI57" s="171">
        <v>0.5</v>
      </c>
      <c r="AJ57" s="171">
        <v>0.5</v>
      </c>
      <c r="AK57" s="171">
        <v>4</v>
      </c>
      <c r="AL57" s="171">
        <v>0.5</v>
      </c>
      <c r="AM57" s="16">
        <f>SUM(AG57:AL57)</f>
        <v>10.5</v>
      </c>
      <c r="AO57" s="152" t="s">
        <v>10</v>
      </c>
      <c r="AP57" s="29" t="s">
        <v>91</v>
      </c>
      <c r="AQ57" s="15">
        <v>3</v>
      </c>
      <c r="AR57" s="15">
        <v>1</v>
      </c>
      <c r="AS57" s="15">
        <v>1</v>
      </c>
      <c r="AT57" s="15">
        <v>1</v>
      </c>
      <c r="AU57" s="15">
        <v>4</v>
      </c>
      <c r="AV57" s="15">
        <v>0</v>
      </c>
      <c r="AW57" s="16">
        <f>SUM(AQ57:AV57)</f>
        <v>10</v>
      </c>
      <c r="AX57" s="3"/>
      <c r="AY57" s="7"/>
      <c r="AZ57" s="7"/>
    </row>
    <row r="58" spans="1:52" ht="12.75" customHeight="1">
      <c r="A58"/>
      <c r="B58"/>
      <c r="C58" s="30"/>
      <c r="D58" s="179" t="s">
        <v>101</v>
      </c>
      <c r="E58" s="180">
        <f t="shared" ref="E58:F58" si="34">SUM(E7:E57)</f>
        <v>1107.2</v>
      </c>
      <c r="F58" s="180">
        <f t="shared" si="34"/>
        <v>570.65000000000009</v>
      </c>
      <c r="G58" s="180"/>
      <c r="H58" s="180"/>
      <c r="I58" s="180">
        <f t="shared" ref="I58" si="35">SUM(I7:I57)</f>
        <v>1677.8500000000001</v>
      </c>
      <c r="J58"/>
      <c r="K58"/>
      <c r="L58" s="30"/>
      <c r="M58" s="179" t="s">
        <v>101</v>
      </c>
      <c r="N58" s="180">
        <f t="shared" ref="N58:O58" si="36">SUM(N7:N57)</f>
        <v>1040.6999999999998</v>
      </c>
      <c r="O58" s="180">
        <f t="shared" si="36"/>
        <v>615.5</v>
      </c>
      <c r="P58" s="180"/>
      <c r="Q58" s="180"/>
      <c r="R58" s="180">
        <f t="shared" ref="R58" si="37">SUM(R7:R57)</f>
        <v>1656.2</v>
      </c>
      <c r="S58"/>
      <c r="T58" s="30"/>
      <c r="U58" s="179" t="s">
        <v>101</v>
      </c>
      <c r="V58" s="180">
        <f t="shared" ref="V58:AA58" si="38">SUM(V7:V57)</f>
        <v>287.3</v>
      </c>
      <c r="W58" s="180">
        <f t="shared" si="38"/>
        <v>97.800000000000011</v>
      </c>
      <c r="X58" s="180">
        <f t="shared" si="38"/>
        <v>119</v>
      </c>
      <c r="Y58" s="180">
        <f t="shared" si="38"/>
        <v>362.7</v>
      </c>
      <c r="Z58" s="180">
        <f t="shared" si="38"/>
        <v>555.6</v>
      </c>
      <c r="AA58" s="180">
        <f t="shared" si="38"/>
        <v>326.64999999999998</v>
      </c>
      <c r="AB58" s="181"/>
      <c r="AE58" s="30"/>
      <c r="AF58" s="179" t="s">
        <v>101</v>
      </c>
      <c r="AG58" s="180">
        <f t="shared" ref="AG58:AL58" si="39">SUM(AG7:AG57)</f>
        <v>273.12</v>
      </c>
      <c r="AH58" s="180">
        <f t="shared" si="39"/>
        <v>131.67000000000002</v>
      </c>
      <c r="AI58" s="180">
        <f t="shared" si="39"/>
        <v>102.7</v>
      </c>
      <c r="AJ58" s="180">
        <f t="shared" si="39"/>
        <v>314.5</v>
      </c>
      <c r="AK58" s="180">
        <f t="shared" si="39"/>
        <v>459.36</v>
      </c>
      <c r="AL58" s="180">
        <f t="shared" si="39"/>
        <v>344.2</v>
      </c>
      <c r="AM58" s="181"/>
      <c r="AP58" s="179" t="s">
        <v>101</v>
      </c>
      <c r="AQ58" s="180">
        <f t="shared" ref="AQ58:AV58" si="40">SUM(AQ7:AQ57)</f>
        <v>238.1</v>
      </c>
      <c r="AR58" s="180">
        <f t="shared" si="40"/>
        <v>96.6</v>
      </c>
      <c r="AS58" s="180">
        <f t="shared" si="40"/>
        <v>75.400000000000006</v>
      </c>
      <c r="AT58" s="180">
        <f t="shared" si="40"/>
        <v>261.54999999999995</v>
      </c>
      <c r="AU58" s="180">
        <f t="shared" si="40"/>
        <v>340.9</v>
      </c>
      <c r="AV58" s="180">
        <f t="shared" si="40"/>
        <v>281</v>
      </c>
      <c r="AW58" s="181"/>
      <c r="AX58" s="3"/>
      <c r="AY58" s="7"/>
      <c r="AZ58" s="7"/>
    </row>
    <row r="59" spans="1:52">
      <c r="C59" s="30"/>
      <c r="D59" s="30"/>
      <c r="L59" s="30"/>
      <c r="M59" s="30"/>
      <c r="T59" s="30"/>
      <c r="U59" s="30"/>
      <c r="AE59" s="30"/>
      <c r="AF59" s="30"/>
      <c r="AQ59" s="9">
        <v>237.1</v>
      </c>
      <c r="AR59" s="9">
        <v>95.6</v>
      </c>
      <c r="AS59" s="9">
        <v>74.400000000000006</v>
      </c>
      <c r="AT59" s="9">
        <v>260.54999999999995</v>
      </c>
      <c r="AU59" s="9">
        <v>348.9</v>
      </c>
      <c r="AV59" s="9">
        <v>288</v>
      </c>
    </row>
    <row r="61" spans="1:52" ht="28.8">
      <c r="AO61" s="122" t="s">
        <v>75</v>
      </c>
      <c r="AP61" s="42">
        <v>237.1</v>
      </c>
    </row>
    <row r="62" spans="1:52">
      <c r="AO62" s="122" t="s">
        <v>73</v>
      </c>
      <c r="AP62" s="42">
        <v>95.6</v>
      </c>
    </row>
    <row r="63" spans="1:52" ht="28.8">
      <c r="AO63" s="122" t="s">
        <v>71</v>
      </c>
      <c r="AP63" s="42">
        <v>74.400000000000006</v>
      </c>
    </row>
    <row r="64" spans="1:52" ht="28.8">
      <c r="AO64" s="122" t="s">
        <v>72</v>
      </c>
      <c r="AP64" s="42">
        <v>260.54999999999995</v>
      </c>
    </row>
    <row r="65" spans="2:58">
      <c r="AO65" s="122" t="s">
        <v>76</v>
      </c>
      <c r="AP65" s="42">
        <v>348.9</v>
      </c>
    </row>
    <row r="66" spans="2:58">
      <c r="AO66" s="122" t="s">
        <v>37</v>
      </c>
      <c r="AP66" s="42">
        <v>288</v>
      </c>
    </row>
    <row r="67" spans="2:58">
      <c r="AO67" s="14"/>
      <c r="AP67" s="32"/>
    </row>
    <row r="70" spans="2:58">
      <c r="C70" s="7">
        <v>2020</v>
      </c>
      <c r="D70" s="24"/>
      <c r="E70" s="3"/>
      <c r="F70" s="3"/>
      <c r="G70" s="3"/>
      <c r="H70" s="3"/>
      <c r="I70" s="3"/>
      <c r="L70" s="7">
        <v>2020</v>
      </c>
      <c r="M70" s="24"/>
      <c r="N70" s="3"/>
      <c r="O70" s="3"/>
      <c r="P70" s="3"/>
      <c r="Q70" s="3"/>
      <c r="R70" s="3"/>
      <c r="T70" s="7" t="s">
        <v>273</v>
      </c>
      <c r="U70" s="24"/>
      <c r="V70" s="3"/>
      <c r="W70" s="3"/>
      <c r="X70" s="3"/>
      <c r="Y70" s="3"/>
      <c r="Z70" s="3"/>
      <c r="AA70" s="3"/>
      <c r="AB70" s="3"/>
    </row>
    <row r="71" spans="2:58" ht="43.2">
      <c r="D71" s="122" t="s">
        <v>92</v>
      </c>
      <c r="E71" s="122" t="s">
        <v>363</v>
      </c>
      <c r="F71" s="122" t="s">
        <v>364</v>
      </c>
      <c r="G71" s="122" t="s">
        <v>286</v>
      </c>
      <c r="H71" s="122" t="s">
        <v>287</v>
      </c>
      <c r="I71" s="122" t="s">
        <v>93</v>
      </c>
      <c r="M71" s="122" t="s">
        <v>92</v>
      </c>
      <c r="N71" s="122" t="s">
        <v>363</v>
      </c>
      <c r="O71" s="122" t="s">
        <v>364</v>
      </c>
      <c r="P71" s="122" t="s">
        <v>286</v>
      </c>
      <c r="Q71" s="122" t="s">
        <v>287</v>
      </c>
      <c r="R71" s="122" t="s">
        <v>93</v>
      </c>
      <c r="U71" s="122" t="s">
        <v>92</v>
      </c>
      <c r="V71" s="122" t="s">
        <v>75</v>
      </c>
      <c r="W71" s="122"/>
      <c r="X71" s="122" t="s">
        <v>73</v>
      </c>
      <c r="Y71" s="122"/>
      <c r="Z71" s="122" t="s">
        <v>71</v>
      </c>
      <c r="AA71" s="122"/>
      <c r="AB71" s="122" t="s">
        <v>72</v>
      </c>
      <c r="AC71" s="122"/>
      <c r="AD71" s="122" t="s">
        <v>76</v>
      </c>
      <c r="AE71" s="122"/>
      <c r="AF71" s="122" t="s">
        <v>37</v>
      </c>
      <c r="AG71" s="122"/>
      <c r="AH71" s="122" t="s">
        <v>93</v>
      </c>
      <c r="AI71" s="9" t="s">
        <v>274</v>
      </c>
      <c r="AO71" s="9"/>
      <c r="AP71" s="9"/>
      <c r="AU71" s="30"/>
      <c r="AV71" s="30"/>
      <c r="AZ71" s="9"/>
      <c r="BF71" s="36"/>
    </row>
    <row r="72" spans="2:58">
      <c r="B72" t="s">
        <v>23</v>
      </c>
      <c r="C72" s="26" t="s">
        <v>23</v>
      </c>
      <c r="D72" s="26" t="s">
        <v>91</v>
      </c>
      <c r="E72">
        <v>10</v>
      </c>
      <c r="F72">
        <v>3</v>
      </c>
      <c r="G72" s="235">
        <f>E72/I72</f>
        <v>0.76923076923076927</v>
      </c>
      <c r="H72" s="235">
        <f>F72/$R72</f>
        <v>0.23076923076923078</v>
      </c>
      <c r="I72">
        <f>SUM(E72:F72)</f>
        <v>13</v>
      </c>
      <c r="K72">
        <v>3</v>
      </c>
      <c r="L72" s="26" t="s">
        <v>23</v>
      </c>
      <c r="M72" s="26" t="s">
        <v>91</v>
      </c>
      <c r="N72">
        <v>10</v>
      </c>
      <c r="O72">
        <v>3</v>
      </c>
      <c r="P72" s="235">
        <f>N72/R72</f>
        <v>0.76923076923076927</v>
      </c>
      <c r="Q72" s="235">
        <f>O72/$R72</f>
        <v>0.23076923076923078</v>
      </c>
      <c r="R72">
        <f>SUM(N72:O72)</f>
        <v>13</v>
      </c>
      <c r="T72" s="26" t="s">
        <v>23</v>
      </c>
      <c r="U72" s="26" t="s">
        <v>91</v>
      </c>
      <c r="V72">
        <f>V15-AG15</f>
        <v>-1</v>
      </c>
      <c r="W72" s="212">
        <f>V72/$AH72</f>
        <v>-7.6923076923076927E-2</v>
      </c>
      <c r="X72">
        <f t="shared" ref="X72:X87" si="41">W15-AH15</f>
        <v>0</v>
      </c>
      <c r="Y72" s="212">
        <f>X72/$AH72</f>
        <v>0</v>
      </c>
      <c r="Z72">
        <f t="shared" ref="Z72:Z83" si="42">X15-AI15</f>
        <v>0</v>
      </c>
      <c r="AA72" s="212">
        <f>Z72/$AH72</f>
        <v>0</v>
      </c>
      <c r="AB72">
        <f t="shared" ref="AB72:AB83" si="43">Y15-AJ15</f>
        <v>0</v>
      </c>
      <c r="AC72" s="212">
        <f>AB72/$AH72</f>
        <v>0</v>
      </c>
      <c r="AD72">
        <f t="shared" ref="AD72:AD94" si="44">Z15-AK15</f>
        <v>1</v>
      </c>
      <c r="AE72" s="212">
        <f>AD72/$AH72</f>
        <v>7.6923076923076927E-2</v>
      </c>
      <c r="AF72">
        <f t="shared" ref="AF72:AF94" si="45">AA15-AL15</f>
        <v>0</v>
      </c>
      <c r="AG72" s="212">
        <f>AF72/$AH72</f>
        <v>0</v>
      </c>
      <c r="AH72" s="16">
        <v>13</v>
      </c>
      <c r="AI72" s="9">
        <v>13</v>
      </c>
      <c r="AO72" s="9"/>
      <c r="AP72" s="9"/>
      <c r="AU72" s="30"/>
      <c r="AV72" s="30"/>
      <c r="AZ72" s="9"/>
      <c r="BF72" s="36"/>
    </row>
    <row r="73" spans="2:58">
      <c r="B73" t="s">
        <v>30</v>
      </c>
      <c r="C73" s="26" t="s">
        <v>30</v>
      </c>
      <c r="D73" s="26" t="s">
        <v>91</v>
      </c>
      <c r="E73">
        <v>8</v>
      </c>
      <c r="F73">
        <v>5</v>
      </c>
      <c r="G73" s="235">
        <f t="shared" ref="G73:G79" si="46">E73/I73</f>
        <v>0.61538461538461542</v>
      </c>
      <c r="H73" s="235">
        <f t="shared" ref="H73:H79" si="47">F73/$R73</f>
        <v>0.38461538461538464</v>
      </c>
      <c r="I73">
        <f t="shared" ref="I73:I114" si="48">SUM(E73:F73)</f>
        <v>13</v>
      </c>
      <c r="K73">
        <v>5</v>
      </c>
      <c r="L73" s="26" t="s">
        <v>30</v>
      </c>
      <c r="M73" s="26" t="s">
        <v>91</v>
      </c>
      <c r="N73">
        <v>8</v>
      </c>
      <c r="O73">
        <v>5</v>
      </c>
      <c r="P73" s="235">
        <f t="shared" ref="P73:P114" si="49">N73/R73</f>
        <v>0.61538461538461542</v>
      </c>
      <c r="Q73" s="235">
        <f t="shared" ref="Q73:Q114" si="50">O73/$R73</f>
        <v>0.38461538461538464</v>
      </c>
      <c r="R73">
        <f t="shared" ref="R73:R114" si="51">SUM(N73:O73)</f>
        <v>13</v>
      </c>
      <c r="T73" s="26" t="s">
        <v>30</v>
      </c>
      <c r="U73" s="26" t="s">
        <v>91</v>
      </c>
      <c r="V73">
        <f t="shared" ref="V73:V114" si="52">V16-AG16</f>
        <v>-3</v>
      </c>
      <c r="W73" s="212">
        <f t="shared" ref="W73:AA115" si="53">V73/$AH73</f>
        <v>-0.13043478260869565</v>
      </c>
      <c r="X73">
        <f t="shared" si="41"/>
        <v>-2</v>
      </c>
      <c r="Y73" s="212">
        <f t="shared" ref="Y73:Y115" si="54">X73/$AH73</f>
        <v>-8.6956521739130432E-2</v>
      </c>
      <c r="Z73">
        <f t="shared" si="42"/>
        <v>0</v>
      </c>
      <c r="AA73" s="212">
        <f t="shared" ref="AA73:AA115" si="55">Z73/$AH73</f>
        <v>0</v>
      </c>
      <c r="AB73">
        <f t="shared" si="43"/>
        <v>-1</v>
      </c>
      <c r="AC73" s="212">
        <f t="shared" ref="AC73:AC115" si="56">AB73/$AH73</f>
        <v>-4.3478260869565216E-2</v>
      </c>
      <c r="AD73">
        <f t="shared" si="44"/>
        <v>-2</v>
      </c>
      <c r="AE73" s="212">
        <f t="shared" ref="AE73:AE115" si="57">AD73/$AH73</f>
        <v>-8.6956521739130432E-2</v>
      </c>
      <c r="AF73">
        <f t="shared" si="45"/>
        <v>0</v>
      </c>
      <c r="AG73" s="212">
        <f t="shared" ref="AG73:AG115" si="58">AF73/$AH73</f>
        <v>0</v>
      </c>
      <c r="AH73" s="213">
        <v>23</v>
      </c>
      <c r="AI73" s="214">
        <v>19</v>
      </c>
      <c r="AO73" s="9"/>
      <c r="AP73" s="9"/>
      <c r="AU73" s="30"/>
      <c r="AV73" s="30"/>
      <c r="AZ73" s="9"/>
      <c r="BF73" s="36"/>
    </row>
    <row r="74" spans="2:58">
      <c r="B74" t="s">
        <v>167</v>
      </c>
      <c r="C74" s="26" t="s">
        <v>167</v>
      </c>
      <c r="D74" s="26" t="s">
        <v>91</v>
      </c>
      <c r="E74">
        <v>4</v>
      </c>
      <c r="F74">
        <v>2</v>
      </c>
      <c r="G74" s="235">
        <f t="shared" si="46"/>
        <v>0.66666666666666663</v>
      </c>
      <c r="H74" s="235">
        <f t="shared" si="47"/>
        <v>0.33333333333333331</v>
      </c>
      <c r="I74">
        <f t="shared" si="48"/>
        <v>6</v>
      </c>
      <c r="K74">
        <v>2</v>
      </c>
      <c r="L74" s="26" t="s">
        <v>167</v>
      </c>
      <c r="M74" s="26" t="s">
        <v>91</v>
      </c>
      <c r="N74">
        <v>4</v>
      </c>
      <c r="O74">
        <v>2</v>
      </c>
      <c r="P74" s="235">
        <f t="shared" si="49"/>
        <v>0.66666666666666663</v>
      </c>
      <c r="Q74" s="235">
        <f t="shared" si="50"/>
        <v>0.33333333333333331</v>
      </c>
      <c r="R74">
        <f t="shared" si="51"/>
        <v>6</v>
      </c>
      <c r="T74" s="26" t="s">
        <v>167</v>
      </c>
      <c r="U74" s="26" t="s">
        <v>91</v>
      </c>
      <c r="V74">
        <f t="shared" si="52"/>
        <v>0</v>
      </c>
      <c r="W74" s="212">
        <f t="shared" si="53"/>
        <v>0</v>
      </c>
      <c r="X74">
        <f t="shared" si="41"/>
        <v>0</v>
      </c>
      <c r="Y74" s="212">
        <f t="shared" si="54"/>
        <v>0</v>
      </c>
      <c r="Z74">
        <f t="shared" si="42"/>
        <v>0</v>
      </c>
      <c r="AA74" s="212">
        <f t="shared" si="55"/>
        <v>0</v>
      </c>
      <c r="AB74">
        <f t="shared" si="43"/>
        <v>0</v>
      </c>
      <c r="AC74" s="212">
        <f t="shared" si="56"/>
        <v>0</v>
      </c>
      <c r="AD74">
        <f t="shared" si="44"/>
        <v>0</v>
      </c>
      <c r="AE74" s="212">
        <f t="shared" si="57"/>
        <v>0</v>
      </c>
      <c r="AF74">
        <f t="shared" si="45"/>
        <v>0</v>
      </c>
      <c r="AG74" s="212">
        <f t="shared" si="58"/>
        <v>0</v>
      </c>
      <c r="AH74" s="213">
        <v>19</v>
      </c>
      <c r="AI74" s="214">
        <v>29</v>
      </c>
      <c r="AO74" s="9"/>
      <c r="AP74" s="9"/>
      <c r="AU74" s="30"/>
      <c r="AV74" s="30"/>
      <c r="AW74" s="34"/>
      <c r="AX74" s="72"/>
      <c r="AZ74" s="9"/>
      <c r="BF74" s="36"/>
    </row>
    <row r="75" spans="2:58">
      <c r="B75" t="s">
        <v>68</v>
      </c>
      <c r="C75" s="26" t="s">
        <v>68</v>
      </c>
      <c r="D75" s="26" t="s">
        <v>91</v>
      </c>
      <c r="E75">
        <v>50</v>
      </c>
      <c r="F75">
        <v>27</v>
      </c>
      <c r="G75" s="235">
        <f t="shared" si="46"/>
        <v>0.64935064935064934</v>
      </c>
      <c r="H75" s="235">
        <f t="shared" si="47"/>
        <v>0.35064935064935066</v>
      </c>
      <c r="I75">
        <f t="shared" si="48"/>
        <v>77</v>
      </c>
      <c r="K75">
        <v>27</v>
      </c>
      <c r="L75" s="26" t="s">
        <v>68</v>
      </c>
      <c r="M75" s="26" t="s">
        <v>91</v>
      </c>
      <c r="N75">
        <v>50</v>
      </c>
      <c r="O75">
        <v>27</v>
      </c>
      <c r="P75" s="235">
        <f t="shared" si="49"/>
        <v>0.64935064935064934</v>
      </c>
      <c r="Q75" s="235">
        <f t="shared" si="50"/>
        <v>0.35064935064935066</v>
      </c>
      <c r="R75">
        <f t="shared" si="51"/>
        <v>77</v>
      </c>
      <c r="T75" s="26" t="s">
        <v>68</v>
      </c>
      <c r="U75" s="26" t="s">
        <v>91</v>
      </c>
      <c r="V75">
        <f t="shared" si="52"/>
        <v>0</v>
      </c>
      <c r="W75" s="212">
        <f t="shared" si="53"/>
        <v>0</v>
      </c>
      <c r="X75">
        <f t="shared" si="41"/>
        <v>0</v>
      </c>
      <c r="Y75" s="212">
        <f t="shared" si="54"/>
        <v>0</v>
      </c>
      <c r="Z75">
        <f t="shared" si="42"/>
        <v>0</v>
      </c>
      <c r="AA75" s="212">
        <f t="shared" si="55"/>
        <v>0</v>
      </c>
      <c r="AB75">
        <f t="shared" si="43"/>
        <v>0</v>
      </c>
      <c r="AC75" s="212">
        <f t="shared" si="56"/>
        <v>0</v>
      </c>
      <c r="AD75">
        <f t="shared" si="44"/>
        <v>3</v>
      </c>
      <c r="AE75" s="212">
        <f t="shared" si="57"/>
        <v>5.1724137931034482E-2</v>
      </c>
      <c r="AF75">
        <f t="shared" si="45"/>
        <v>0</v>
      </c>
      <c r="AG75" s="212">
        <f t="shared" si="58"/>
        <v>0</v>
      </c>
      <c r="AH75" s="213">
        <v>58</v>
      </c>
      <c r="AI75" s="214">
        <v>63</v>
      </c>
      <c r="AO75" s="9"/>
      <c r="AP75" s="9"/>
      <c r="AU75" s="30"/>
      <c r="AV75" s="30"/>
      <c r="AW75" s="140"/>
      <c r="AX75" s="72"/>
      <c r="AZ75" s="9"/>
      <c r="BF75" s="36"/>
    </row>
    <row r="76" spans="2:58">
      <c r="B76" t="s">
        <v>3</v>
      </c>
      <c r="C76" t="s">
        <v>124</v>
      </c>
      <c r="D76" s="26"/>
      <c r="E76">
        <v>12</v>
      </c>
      <c r="F76">
        <v>2</v>
      </c>
      <c r="G76" s="235">
        <f t="shared" si="46"/>
        <v>0.8571428571428571</v>
      </c>
      <c r="H76" s="235">
        <f t="shared" si="47"/>
        <v>0.14285714285714285</v>
      </c>
      <c r="I76">
        <f t="shared" si="48"/>
        <v>14</v>
      </c>
      <c r="K76">
        <v>2</v>
      </c>
      <c r="L76" t="s">
        <v>124</v>
      </c>
      <c r="M76" s="26"/>
      <c r="N76">
        <v>12</v>
      </c>
      <c r="O76">
        <v>2</v>
      </c>
      <c r="P76" s="235">
        <f t="shared" si="49"/>
        <v>0.8571428571428571</v>
      </c>
      <c r="Q76" s="235">
        <f t="shared" si="50"/>
        <v>0.14285714285714285</v>
      </c>
      <c r="R76">
        <f t="shared" si="51"/>
        <v>14</v>
      </c>
      <c r="T76" t="s">
        <v>124</v>
      </c>
      <c r="U76" s="26"/>
      <c r="V76">
        <f t="shared" si="52"/>
        <v>2</v>
      </c>
      <c r="W76" s="212">
        <f t="shared" si="53"/>
        <v>9.0909090909090912E-2</v>
      </c>
      <c r="X76">
        <f t="shared" si="41"/>
        <v>3</v>
      </c>
      <c r="Y76" s="212">
        <f t="shared" si="54"/>
        <v>0.13636363636363635</v>
      </c>
      <c r="Z76">
        <f t="shared" si="42"/>
        <v>1</v>
      </c>
      <c r="AA76" s="212">
        <f t="shared" si="55"/>
        <v>4.5454545454545456E-2</v>
      </c>
      <c r="AB76">
        <f t="shared" si="43"/>
        <v>3</v>
      </c>
      <c r="AC76" s="212">
        <f t="shared" si="56"/>
        <v>0.13636363636363635</v>
      </c>
      <c r="AD76">
        <f t="shared" si="44"/>
        <v>12</v>
      </c>
      <c r="AE76" s="215">
        <f t="shared" si="57"/>
        <v>0.54545454545454541</v>
      </c>
      <c r="AF76">
        <f t="shared" si="45"/>
        <v>1</v>
      </c>
      <c r="AG76" s="212">
        <f t="shared" si="58"/>
        <v>4.5454545454545456E-2</v>
      </c>
      <c r="AH76" s="16">
        <v>22</v>
      </c>
      <c r="AI76" s="9">
        <v>22</v>
      </c>
      <c r="AO76" s="9"/>
      <c r="AP76" s="9"/>
      <c r="AU76" s="30"/>
      <c r="AV76" s="30"/>
      <c r="AZ76" s="9"/>
      <c r="BF76" s="36"/>
    </row>
    <row r="77" spans="2:58">
      <c r="B77" t="s">
        <v>96</v>
      </c>
      <c r="C77" s="26" t="s">
        <v>96</v>
      </c>
      <c r="D77" s="27" t="s">
        <v>91</v>
      </c>
      <c r="E77">
        <v>15</v>
      </c>
      <c r="F77">
        <v>3</v>
      </c>
      <c r="G77" s="235">
        <f t="shared" si="46"/>
        <v>0.83333333333333337</v>
      </c>
      <c r="H77" s="235">
        <f t="shared" si="47"/>
        <v>0.16666666666666666</v>
      </c>
      <c r="I77">
        <f t="shared" si="48"/>
        <v>18</v>
      </c>
      <c r="K77">
        <v>3</v>
      </c>
      <c r="L77" s="26" t="s">
        <v>96</v>
      </c>
      <c r="M77" s="27" t="s">
        <v>91</v>
      </c>
      <c r="N77">
        <v>15</v>
      </c>
      <c r="O77">
        <v>3</v>
      </c>
      <c r="P77" s="235">
        <f t="shared" si="49"/>
        <v>0.83333333333333337</v>
      </c>
      <c r="Q77" s="235">
        <f t="shared" si="50"/>
        <v>0.16666666666666666</v>
      </c>
      <c r="R77">
        <f t="shared" si="51"/>
        <v>18</v>
      </c>
      <c r="T77" s="26" t="s">
        <v>96</v>
      </c>
      <c r="U77" s="27" t="s">
        <v>91</v>
      </c>
      <c r="V77">
        <f t="shared" si="52"/>
        <v>-3</v>
      </c>
      <c r="W77" s="212">
        <f t="shared" si="53"/>
        <v>-0.125</v>
      </c>
      <c r="X77">
        <f t="shared" si="41"/>
        <v>-1</v>
      </c>
      <c r="Y77" s="212">
        <f t="shared" si="54"/>
        <v>-4.1666666666666664E-2</v>
      </c>
      <c r="Z77">
        <f t="shared" si="42"/>
        <v>0</v>
      </c>
      <c r="AA77" s="212">
        <f t="shared" si="55"/>
        <v>0</v>
      </c>
      <c r="AB77">
        <f t="shared" si="43"/>
        <v>2</v>
      </c>
      <c r="AC77" s="212">
        <f t="shared" si="56"/>
        <v>8.3333333333333329E-2</v>
      </c>
      <c r="AD77">
        <f t="shared" si="44"/>
        <v>6</v>
      </c>
      <c r="AE77" s="215">
        <f t="shared" si="57"/>
        <v>0.25</v>
      </c>
      <c r="AF77">
        <f t="shared" si="45"/>
        <v>1</v>
      </c>
      <c r="AG77" s="212">
        <f t="shared" si="58"/>
        <v>4.1666666666666664E-2</v>
      </c>
      <c r="AH77" s="16">
        <v>24</v>
      </c>
      <c r="AI77" s="9">
        <v>24</v>
      </c>
      <c r="AO77" s="9"/>
      <c r="AP77" s="9"/>
      <c r="AU77" s="30"/>
      <c r="AV77" s="30"/>
      <c r="AZ77" s="9"/>
      <c r="BF77" s="36"/>
    </row>
    <row r="78" spans="2:58">
      <c r="B78" t="s">
        <v>24</v>
      </c>
      <c r="C78" s="26" t="s">
        <v>24</v>
      </c>
      <c r="D78" s="26" t="s">
        <v>91</v>
      </c>
      <c r="E78">
        <v>11</v>
      </c>
      <c r="F78">
        <v>10</v>
      </c>
      <c r="G78" s="235">
        <f t="shared" si="46"/>
        <v>0.52380952380952384</v>
      </c>
      <c r="H78" s="235">
        <f t="shared" si="47"/>
        <v>0.47619047619047616</v>
      </c>
      <c r="I78">
        <f t="shared" si="48"/>
        <v>21</v>
      </c>
      <c r="K78">
        <v>10</v>
      </c>
      <c r="L78" s="26" t="s">
        <v>24</v>
      </c>
      <c r="M78" s="26" t="s">
        <v>91</v>
      </c>
      <c r="N78">
        <v>11</v>
      </c>
      <c r="O78">
        <v>10</v>
      </c>
      <c r="P78" s="235">
        <f t="shared" si="49"/>
        <v>0.52380952380952384</v>
      </c>
      <c r="Q78" s="235">
        <f t="shared" si="50"/>
        <v>0.47619047619047616</v>
      </c>
      <c r="R78">
        <f t="shared" si="51"/>
        <v>21</v>
      </c>
      <c r="T78" s="26" t="s">
        <v>24</v>
      </c>
      <c r="U78" s="26" t="s">
        <v>91</v>
      </c>
      <c r="V78">
        <f t="shared" si="52"/>
        <v>-2</v>
      </c>
      <c r="W78" s="212">
        <f t="shared" si="53"/>
        <v>-9.5238095238095233E-2</v>
      </c>
      <c r="X78">
        <f t="shared" si="41"/>
        <v>-1</v>
      </c>
      <c r="Y78" s="212">
        <f t="shared" si="54"/>
        <v>-4.7619047619047616E-2</v>
      </c>
      <c r="Z78">
        <f t="shared" si="42"/>
        <v>0</v>
      </c>
      <c r="AA78" s="212">
        <f t="shared" si="55"/>
        <v>0</v>
      </c>
      <c r="AB78">
        <f t="shared" si="43"/>
        <v>1</v>
      </c>
      <c r="AC78" s="212">
        <f t="shared" si="56"/>
        <v>4.7619047619047616E-2</v>
      </c>
      <c r="AD78">
        <f t="shared" si="44"/>
        <v>4</v>
      </c>
      <c r="AE78" s="212">
        <f t="shared" si="57"/>
        <v>0.19047619047619047</v>
      </c>
      <c r="AF78">
        <f t="shared" si="45"/>
        <v>-3</v>
      </c>
      <c r="AG78" s="212">
        <f t="shared" si="58"/>
        <v>-0.14285714285714285</v>
      </c>
      <c r="AH78" s="16">
        <v>21</v>
      </c>
      <c r="AI78" s="9">
        <v>21</v>
      </c>
      <c r="AO78" s="9"/>
      <c r="AP78" s="9"/>
      <c r="AU78" s="30"/>
      <c r="AV78" s="30"/>
      <c r="AZ78" s="9"/>
      <c r="BF78" s="36"/>
    </row>
    <row r="79" spans="2:58">
      <c r="B79" t="s">
        <v>77</v>
      </c>
      <c r="C79" s="26" t="s">
        <v>94</v>
      </c>
      <c r="D79" s="26" t="s">
        <v>91</v>
      </c>
      <c r="E79">
        <v>38.5</v>
      </c>
      <c r="F79">
        <v>50</v>
      </c>
      <c r="G79" s="235">
        <f t="shared" si="46"/>
        <v>0.43502824858757061</v>
      </c>
      <c r="H79" s="235">
        <f t="shared" si="47"/>
        <v>0.56497175141242939</v>
      </c>
      <c r="I79">
        <f t="shared" si="48"/>
        <v>88.5</v>
      </c>
      <c r="K79">
        <v>50</v>
      </c>
      <c r="L79" s="26" t="s">
        <v>94</v>
      </c>
      <c r="M79" s="26" t="s">
        <v>91</v>
      </c>
      <c r="N79">
        <v>38.5</v>
      </c>
      <c r="O79">
        <v>50</v>
      </c>
      <c r="P79" s="235">
        <f t="shared" si="49"/>
        <v>0.43502824858757061</v>
      </c>
      <c r="Q79" s="235">
        <f t="shared" si="50"/>
        <v>0.56497175141242939</v>
      </c>
      <c r="R79">
        <f t="shared" si="51"/>
        <v>88.5</v>
      </c>
      <c r="T79" s="26" t="s">
        <v>94</v>
      </c>
      <c r="U79" s="26" t="s">
        <v>91</v>
      </c>
      <c r="V79">
        <f t="shared" si="52"/>
        <v>6</v>
      </c>
      <c r="W79" s="212">
        <f t="shared" si="53"/>
        <v>7.4812967581047385E-2</v>
      </c>
      <c r="X79">
        <f t="shared" si="41"/>
        <v>1.6000000000000014</v>
      </c>
      <c r="Y79" s="212">
        <f t="shared" si="54"/>
        <v>1.9950124688279319E-2</v>
      </c>
      <c r="Z79">
        <f t="shared" si="42"/>
        <v>0.20000000000000018</v>
      </c>
      <c r="AA79" s="212">
        <f t="shared" si="55"/>
        <v>2.4937655860349148E-3</v>
      </c>
      <c r="AB79">
        <f t="shared" si="43"/>
        <v>-1.8000000000000007</v>
      </c>
      <c r="AC79" s="212">
        <f t="shared" si="56"/>
        <v>-2.2443890274314222E-2</v>
      </c>
      <c r="AD79">
        <f t="shared" si="44"/>
        <v>3.9000000000000004</v>
      </c>
      <c r="AE79" s="212">
        <f t="shared" si="57"/>
        <v>4.8628428927680802E-2</v>
      </c>
      <c r="AF79">
        <f t="shared" si="45"/>
        <v>-0.29999999999999982</v>
      </c>
      <c r="AG79" s="212">
        <f t="shared" si="58"/>
        <v>-3.7406483790523668E-3</v>
      </c>
      <c r="AH79" s="213">
        <v>80.2</v>
      </c>
      <c r="AI79" s="214">
        <v>85.8</v>
      </c>
      <c r="AO79" s="9"/>
      <c r="AP79" s="9"/>
      <c r="AU79" s="30"/>
      <c r="AV79" s="30"/>
      <c r="AZ79" s="9"/>
      <c r="BF79" s="36"/>
    </row>
    <row r="80" spans="2:58">
      <c r="B80" t="s">
        <v>82</v>
      </c>
      <c r="C80" s="26" t="s">
        <v>82</v>
      </c>
      <c r="D80" s="26" t="s">
        <v>91</v>
      </c>
      <c r="E80"/>
      <c r="F80"/>
      <c r="G80" s="235"/>
      <c r="H80" s="235"/>
      <c r="I80">
        <f t="shared" si="48"/>
        <v>0</v>
      </c>
      <c r="K80"/>
      <c r="L80" s="26" t="s">
        <v>82</v>
      </c>
      <c r="M80" s="26" t="s">
        <v>91</v>
      </c>
      <c r="N80"/>
      <c r="O80"/>
      <c r="P80" s="235"/>
      <c r="Q80" s="235"/>
      <c r="R80">
        <f t="shared" si="51"/>
        <v>0</v>
      </c>
      <c r="T80" s="26" t="s">
        <v>82</v>
      </c>
      <c r="U80" s="26" t="s">
        <v>91</v>
      </c>
      <c r="V80">
        <f t="shared" si="52"/>
        <v>0</v>
      </c>
      <c r="W80" s="212"/>
      <c r="X80">
        <f t="shared" si="41"/>
        <v>0</v>
      </c>
      <c r="Y80" s="212"/>
      <c r="Z80">
        <f t="shared" si="42"/>
        <v>0</v>
      </c>
      <c r="AA80" s="212"/>
      <c r="AB80">
        <f t="shared" si="43"/>
        <v>0</v>
      </c>
      <c r="AC80" s="212"/>
      <c r="AD80">
        <f t="shared" si="44"/>
        <v>0</v>
      </c>
      <c r="AE80" s="212"/>
      <c r="AF80">
        <f t="shared" si="45"/>
        <v>0</v>
      </c>
      <c r="AG80" s="212"/>
      <c r="AH80" s="16"/>
      <c r="AI80" s="9">
        <v>0</v>
      </c>
      <c r="AO80" s="9"/>
      <c r="AP80" s="9"/>
      <c r="AU80" s="30"/>
      <c r="AV80" s="30"/>
      <c r="AZ80" s="9"/>
      <c r="BF80" s="36"/>
    </row>
    <row r="81" spans="2:58">
      <c r="B81" t="s">
        <v>80</v>
      </c>
      <c r="C81" s="28" t="s">
        <v>80</v>
      </c>
      <c r="D81" s="28" t="s">
        <v>91</v>
      </c>
      <c r="E81">
        <v>81</v>
      </c>
      <c r="F81">
        <v>95</v>
      </c>
      <c r="G81" s="235">
        <f t="shared" ref="G81:G93" si="59">E81/I81</f>
        <v>0.46022727272727271</v>
      </c>
      <c r="H81" s="235">
        <f t="shared" ref="H81:H93" si="60">F81/$R81</f>
        <v>0.53977272727272729</v>
      </c>
      <c r="I81">
        <f t="shared" si="48"/>
        <v>176</v>
      </c>
      <c r="K81">
        <v>95</v>
      </c>
      <c r="L81" s="28" t="s">
        <v>80</v>
      </c>
      <c r="M81" s="28" t="s">
        <v>91</v>
      </c>
      <c r="N81">
        <v>81</v>
      </c>
      <c r="O81">
        <v>95</v>
      </c>
      <c r="P81" s="235">
        <f t="shared" si="49"/>
        <v>0.46022727272727271</v>
      </c>
      <c r="Q81" s="235">
        <f t="shared" si="50"/>
        <v>0.53977272727272729</v>
      </c>
      <c r="R81">
        <f t="shared" si="51"/>
        <v>176</v>
      </c>
      <c r="T81" s="28" t="s">
        <v>80</v>
      </c>
      <c r="U81" s="28" t="s">
        <v>91</v>
      </c>
      <c r="V81">
        <f t="shared" si="52"/>
        <v>-4</v>
      </c>
      <c r="W81" s="212">
        <f t="shared" si="53"/>
        <v>-2.5157232704402517E-2</v>
      </c>
      <c r="X81">
        <f t="shared" si="41"/>
        <v>1</v>
      </c>
      <c r="Y81" s="212">
        <f t="shared" si="54"/>
        <v>6.2893081761006293E-3</v>
      </c>
      <c r="Z81">
        <f t="shared" si="42"/>
        <v>2</v>
      </c>
      <c r="AA81" s="212"/>
      <c r="AB81">
        <f t="shared" si="43"/>
        <v>2</v>
      </c>
      <c r="AC81" s="212">
        <f t="shared" si="56"/>
        <v>1.2578616352201259E-2</v>
      </c>
      <c r="AD81">
        <f t="shared" si="44"/>
        <v>2</v>
      </c>
      <c r="AE81" s="212">
        <f t="shared" si="57"/>
        <v>1.2578616352201259E-2</v>
      </c>
      <c r="AF81">
        <f t="shared" si="45"/>
        <v>6</v>
      </c>
      <c r="AG81" s="212">
        <f t="shared" si="58"/>
        <v>3.7735849056603772E-2</v>
      </c>
      <c r="AH81" s="16">
        <v>159</v>
      </c>
      <c r="AI81" s="9">
        <v>159</v>
      </c>
      <c r="AO81" s="9"/>
      <c r="AP81" s="9"/>
      <c r="AU81" s="30"/>
      <c r="AV81" s="30"/>
      <c r="AZ81" s="9"/>
      <c r="BF81" s="36"/>
    </row>
    <row r="82" spans="2:58">
      <c r="B82" t="s">
        <v>25</v>
      </c>
      <c r="C82" s="26" t="s">
        <v>25</v>
      </c>
      <c r="D82" s="26" t="s">
        <v>91</v>
      </c>
      <c r="E82">
        <v>63.9</v>
      </c>
      <c r="F82">
        <v>34.200000000000003</v>
      </c>
      <c r="G82" s="235">
        <f t="shared" si="59"/>
        <v>0.65137614678899081</v>
      </c>
      <c r="H82" s="235">
        <f t="shared" si="60"/>
        <v>0.34862385321100925</v>
      </c>
      <c r="I82">
        <f t="shared" si="48"/>
        <v>98.1</v>
      </c>
      <c r="K82">
        <v>34.200000000000003</v>
      </c>
      <c r="L82" s="26" t="s">
        <v>25</v>
      </c>
      <c r="M82" s="26" t="s">
        <v>91</v>
      </c>
      <c r="N82">
        <v>63.9</v>
      </c>
      <c r="O82">
        <v>34.200000000000003</v>
      </c>
      <c r="P82" s="235">
        <f t="shared" si="49"/>
        <v>0.65137614678899081</v>
      </c>
      <c r="Q82" s="235">
        <f t="shared" si="50"/>
        <v>0.34862385321100925</v>
      </c>
      <c r="R82">
        <f t="shared" si="51"/>
        <v>98.1</v>
      </c>
      <c r="T82" s="26" t="s">
        <v>25</v>
      </c>
      <c r="U82" s="26" t="s">
        <v>91</v>
      </c>
      <c r="V82">
        <f t="shared" si="52"/>
        <v>0.19999999999999929</v>
      </c>
      <c r="W82" s="212">
        <f t="shared" si="53"/>
        <v>1.1068068622025419E-3</v>
      </c>
      <c r="X82">
        <f t="shared" si="41"/>
        <v>-0.40000000000000036</v>
      </c>
      <c r="Y82" s="212">
        <f t="shared" si="54"/>
        <v>-2.2136137244050933E-3</v>
      </c>
      <c r="Z82">
        <f t="shared" si="42"/>
        <v>2.9999999999999982</v>
      </c>
      <c r="AA82" s="212">
        <f t="shared" si="55"/>
        <v>1.6602102933038175E-2</v>
      </c>
      <c r="AB82">
        <f t="shared" si="43"/>
        <v>7.7000000000000028</v>
      </c>
      <c r="AC82" s="212">
        <f t="shared" si="56"/>
        <v>4.2612064194798023E-2</v>
      </c>
      <c r="AD82">
        <f t="shared" si="44"/>
        <v>-1.7999999999999972</v>
      </c>
      <c r="AE82" s="212">
        <f t="shared" si="57"/>
        <v>-9.9612617598228963E-3</v>
      </c>
      <c r="AF82">
        <f t="shared" si="45"/>
        <v>0</v>
      </c>
      <c r="AG82" s="212">
        <f t="shared" si="58"/>
        <v>0</v>
      </c>
      <c r="AH82" s="16">
        <v>180.7</v>
      </c>
      <c r="AI82" s="9">
        <v>180.7</v>
      </c>
      <c r="AO82" s="9"/>
      <c r="AP82" s="9"/>
      <c r="AU82" s="30"/>
      <c r="AV82" s="30"/>
      <c r="AZ82" s="9"/>
      <c r="BF82" s="36"/>
    </row>
    <row r="83" spans="2:58">
      <c r="B83" t="s">
        <v>7</v>
      </c>
      <c r="C83" s="26" t="s">
        <v>7</v>
      </c>
      <c r="D83" s="26" t="s">
        <v>91</v>
      </c>
      <c r="E83">
        <v>2</v>
      </c>
      <c r="F83">
        <v>1.5</v>
      </c>
      <c r="G83" s="235">
        <f t="shared" si="59"/>
        <v>0.5714285714285714</v>
      </c>
      <c r="H83" s="235">
        <f t="shared" si="60"/>
        <v>0.42857142857142855</v>
      </c>
      <c r="I83">
        <f t="shared" si="48"/>
        <v>3.5</v>
      </c>
      <c r="K83">
        <v>1.5</v>
      </c>
      <c r="L83" s="26" t="s">
        <v>7</v>
      </c>
      <c r="M83" s="26" t="s">
        <v>91</v>
      </c>
      <c r="N83">
        <v>2</v>
      </c>
      <c r="O83">
        <v>1.5</v>
      </c>
      <c r="P83" s="235">
        <f t="shared" si="49"/>
        <v>0.5714285714285714</v>
      </c>
      <c r="Q83" s="235">
        <f t="shared" si="50"/>
        <v>0.42857142857142855</v>
      </c>
      <c r="R83">
        <f t="shared" si="51"/>
        <v>3.5</v>
      </c>
      <c r="T83" s="26" t="s">
        <v>7</v>
      </c>
      <c r="U83" s="26" t="s">
        <v>91</v>
      </c>
      <c r="V83">
        <f t="shared" si="52"/>
        <v>-0.5</v>
      </c>
      <c r="W83" s="212">
        <f t="shared" si="53"/>
        <v>-0.1</v>
      </c>
      <c r="X83">
        <f t="shared" si="41"/>
        <v>0.5</v>
      </c>
      <c r="Y83" s="212">
        <f t="shared" si="54"/>
        <v>0.1</v>
      </c>
      <c r="Z83">
        <f t="shared" si="42"/>
        <v>2</v>
      </c>
      <c r="AA83" s="215">
        <f t="shared" si="55"/>
        <v>0.4</v>
      </c>
      <c r="AB83">
        <f t="shared" si="43"/>
        <v>0</v>
      </c>
      <c r="AC83" s="212">
        <f t="shared" si="56"/>
        <v>0</v>
      </c>
      <c r="AD83">
        <f t="shared" si="44"/>
        <v>0</v>
      </c>
      <c r="AE83" s="212">
        <f t="shared" si="57"/>
        <v>0</v>
      </c>
      <c r="AF83">
        <f t="shared" si="45"/>
        <v>-1</v>
      </c>
      <c r="AG83" s="215">
        <f t="shared" si="58"/>
        <v>-0.2</v>
      </c>
      <c r="AH83" s="213">
        <v>5</v>
      </c>
      <c r="AI83" s="214">
        <v>8</v>
      </c>
      <c r="AO83" s="9"/>
      <c r="AP83" s="9"/>
      <c r="AU83" s="30"/>
      <c r="AV83" s="30"/>
      <c r="AZ83" s="9"/>
      <c r="BF83" s="36"/>
    </row>
    <row r="84" spans="2:58">
      <c r="B84" t="s">
        <v>78</v>
      </c>
      <c r="C84" s="26" t="s">
        <v>78</v>
      </c>
      <c r="D84" s="26" t="s">
        <v>91</v>
      </c>
      <c r="E84">
        <v>20</v>
      </c>
      <c r="F84">
        <v>6</v>
      </c>
      <c r="G84" s="235">
        <f t="shared" si="59"/>
        <v>0.76923076923076927</v>
      </c>
      <c r="H84" s="235">
        <f t="shared" si="60"/>
        <v>0.23076923076923078</v>
      </c>
      <c r="I84">
        <f t="shared" si="48"/>
        <v>26</v>
      </c>
      <c r="K84">
        <v>6</v>
      </c>
      <c r="L84" s="26" t="s">
        <v>78</v>
      </c>
      <c r="M84" s="26" t="s">
        <v>91</v>
      </c>
      <c r="N84">
        <v>20</v>
      </c>
      <c r="O84">
        <v>6</v>
      </c>
      <c r="P84" s="235">
        <f t="shared" si="49"/>
        <v>0.76923076923076927</v>
      </c>
      <c r="Q84" s="235">
        <f t="shared" si="50"/>
        <v>0.23076923076923078</v>
      </c>
      <c r="R84">
        <f t="shared" si="51"/>
        <v>26</v>
      </c>
      <c r="T84" s="26" t="s">
        <v>78</v>
      </c>
      <c r="U84" s="26" t="s">
        <v>91</v>
      </c>
      <c r="V84"/>
      <c r="W84" s="212"/>
      <c r="X84"/>
      <c r="Y84" s="212"/>
      <c r="Z84"/>
      <c r="AA84" s="212"/>
      <c r="AB84"/>
      <c r="AC84" s="212"/>
      <c r="AD84">
        <f t="shared" si="44"/>
        <v>-5.36</v>
      </c>
      <c r="AE84" s="212"/>
      <c r="AF84">
        <f t="shared" si="45"/>
        <v>-2.5</v>
      </c>
      <c r="AG84" s="212"/>
      <c r="AH84" s="16">
        <v>0</v>
      </c>
      <c r="AI84" s="9">
        <v>0</v>
      </c>
      <c r="AO84" s="9"/>
      <c r="AP84" s="9"/>
      <c r="AU84" s="30"/>
      <c r="AV84" s="30"/>
      <c r="AZ84" s="9"/>
      <c r="BF84" s="36"/>
    </row>
    <row r="85" spans="2:58">
      <c r="B85" t="s">
        <v>21</v>
      </c>
      <c r="C85" s="26" t="s">
        <v>21</v>
      </c>
      <c r="D85" s="26" t="s">
        <v>91</v>
      </c>
      <c r="E85">
        <v>19</v>
      </c>
      <c r="F85">
        <v>16</v>
      </c>
      <c r="G85" s="235">
        <f t="shared" si="59"/>
        <v>0.54285714285714282</v>
      </c>
      <c r="H85" s="235">
        <f t="shared" si="60"/>
        <v>0.45714285714285713</v>
      </c>
      <c r="I85">
        <f t="shared" si="48"/>
        <v>35</v>
      </c>
      <c r="K85">
        <v>16</v>
      </c>
      <c r="L85" s="26" t="s">
        <v>21</v>
      </c>
      <c r="M85" s="26" t="s">
        <v>91</v>
      </c>
      <c r="N85">
        <v>19</v>
      </c>
      <c r="O85">
        <v>16</v>
      </c>
      <c r="P85" s="235">
        <f t="shared" si="49"/>
        <v>0.54285714285714282</v>
      </c>
      <c r="Q85" s="235">
        <f t="shared" si="50"/>
        <v>0.45714285714285713</v>
      </c>
      <c r="R85">
        <f t="shared" si="51"/>
        <v>35</v>
      </c>
      <c r="T85" s="26" t="s">
        <v>21</v>
      </c>
      <c r="U85" s="26" t="s">
        <v>91</v>
      </c>
      <c r="V85">
        <f t="shared" si="52"/>
        <v>0</v>
      </c>
      <c r="W85" s="212">
        <f t="shared" si="53"/>
        <v>0</v>
      </c>
      <c r="X85">
        <f t="shared" si="41"/>
        <v>0</v>
      </c>
      <c r="Y85" s="212">
        <f t="shared" si="54"/>
        <v>0</v>
      </c>
      <c r="Z85">
        <f t="shared" ref="Z85:Z94" si="61">X28-AI28</f>
        <v>-2</v>
      </c>
      <c r="AA85" s="212">
        <f t="shared" si="55"/>
        <v>-3.2786885245901641E-2</v>
      </c>
      <c r="AB85">
        <f t="shared" ref="AB85:AB94" si="62">Y28-AJ28</f>
        <v>-1</v>
      </c>
      <c r="AC85" s="212">
        <f t="shared" si="56"/>
        <v>-1.6393442622950821E-2</v>
      </c>
      <c r="AD85">
        <f t="shared" si="44"/>
        <v>12</v>
      </c>
      <c r="AE85" s="215">
        <f t="shared" si="57"/>
        <v>0.19672131147540983</v>
      </c>
      <c r="AF85">
        <f t="shared" si="45"/>
        <v>-8</v>
      </c>
      <c r="AG85" s="212">
        <f t="shared" si="58"/>
        <v>-0.13114754098360656</v>
      </c>
      <c r="AH85" s="16">
        <v>61</v>
      </c>
      <c r="AI85" s="9">
        <v>61</v>
      </c>
      <c r="AO85" s="9"/>
      <c r="AP85" s="9"/>
      <c r="AU85" s="30"/>
      <c r="AV85" s="30"/>
      <c r="AZ85" s="9"/>
      <c r="BF85" s="36"/>
    </row>
    <row r="86" spans="2:58">
      <c r="B86" t="s">
        <v>16</v>
      </c>
      <c r="C86" s="26" t="s">
        <v>16</v>
      </c>
      <c r="D86" s="26" t="s">
        <v>91</v>
      </c>
      <c r="E86">
        <v>4</v>
      </c>
      <c r="F86">
        <v>1</v>
      </c>
      <c r="G86" s="235">
        <f t="shared" si="59"/>
        <v>0.8</v>
      </c>
      <c r="H86" s="235">
        <f t="shared" si="60"/>
        <v>0.2</v>
      </c>
      <c r="I86">
        <f t="shared" si="48"/>
        <v>5</v>
      </c>
      <c r="K86">
        <v>1</v>
      </c>
      <c r="L86" s="26" t="s">
        <v>16</v>
      </c>
      <c r="M86" s="26" t="s">
        <v>91</v>
      </c>
      <c r="N86">
        <v>4</v>
      </c>
      <c r="O86">
        <v>1</v>
      </c>
      <c r="P86" s="235">
        <f t="shared" si="49"/>
        <v>0.8</v>
      </c>
      <c r="Q86" s="235">
        <f t="shared" si="50"/>
        <v>0.2</v>
      </c>
      <c r="R86">
        <f t="shared" si="51"/>
        <v>5</v>
      </c>
      <c r="T86" s="26" t="s">
        <v>16</v>
      </c>
      <c r="U86" s="26" t="s">
        <v>91</v>
      </c>
      <c r="V86">
        <f t="shared" si="52"/>
        <v>-0.60000000000000009</v>
      </c>
      <c r="W86" s="212">
        <f t="shared" si="53"/>
        <v>-2.5000000000000005E-2</v>
      </c>
      <c r="X86">
        <f t="shared" si="41"/>
        <v>0</v>
      </c>
      <c r="Y86" s="212">
        <f t="shared" si="54"/>
        <v>0</v>
      </c>
      <c r="Z86">
        <f t="shared" si="61"/>
        <v>0</v>
      </c>
      <c r="AA86" s="212">
        <f t="shared" si="55"/>
        <v>0</v>
      </c>
      <c r="AB86">
        <f t="shared" si="62"/>
        <v>0.25</v>
      </c>
      <c r="AC86" s="212">
        <f t="shared" si="56"/>
        <v>1.0416666666666666E-2</v>
      </c>
      <c r="AD86">
        <f t="shared" si="44"/>
        <v>1.5</v>
      </c>
      <c r="AE86" s="212">
        <f t="shared" si="57"/>
        <v>6.25E-2</v>
      </c>
      <c r="AF86">
        <f t="shared" si="45"/>
        <v>-0.40000000000000036</v>
      </c>
      <c r="AG86" s="212">
        <f t="shared" si="58"/>
        <v>-1.666666666666668E-2</v>
      </c>
      <c r="AH86" s="16">
        <v>24</v>
      </c>
      <c r="AI86" s="9">
        <v>24</v>
      </c>
      <c r="AO86" s="9"/>
      <c r="AP86" s="9"/>
      <c r="AU86" s="30"/>
      <c r="AV86" s="30"/>
      <c r="AZ86" s="9"/>
      <c r="BF86" s="36"/>
    </row>
    <row r="87" spans="2:58">
      <c r="B87" t="s">
        <v>12</v>
      </c>
      <c r="C87" s="26" t="s">
        <v>12</v>
      </c>
      <c r="D87" s="26" t="s">
        <v>91</v>
      </c>
      <c r="E87">
        <v>51</v>
      </c>
      <c r="F87">
        <v>34</v>
      </c>
      <c r="G87" s="235">
        <f t="shared" si="59"/>
        <v>0.6</v>
      </c>
      <c r="H87" s="235">
        <f t="shared" si="60"/>
        <v>0.4</v>
      </c>
      <c r="I87">
        <f t="shared" si="48"/>
        <v>85</v>
      </c>
      <c r="K87">
        <v>34</v>
      </c>
      <c r="L87" s="26" t="s">
        <v>12</v>
      </c>
      <c r="M87" s="26" t="s">
        <v>91</v>
      </c>
      <c r="N87">
        <v>51</v>
      </c>
      <c r="O87">
        <v>34</v>
      </c>
      <c r="P87" s="235">
        <f t="shared" si="49"/>
        <v>0.6</v>
      </c>
      <c r="Q87" s="235">
        <f t="shared" si="50"/>
        <v>0.4</v>
      </c>
      <c r="R87">
        <f t="shared" si="51"/>
        <v>85</v>
      </c>
      <c r="T87" s="26" t="s">
        <v>12</v>
      </c>
      <c r="U87" s="26" t="s">
        <v>91</v>
      </c>
      <c r="V87">
        <f t="shared" si="52"/>
        <v>0</v>
      </c>
      <c r="W87" s="212">
        <f t="shared" si="53"/>
        <v>0</v>
      </c>
      <c r="X87">
        <f t="shared" si="41"/>
        <v>0</v>
      </c>
      <c r="Y87" s="212">
        <f t="shared" si="54"/>
        <v>0</v>
      </c>
      <c r="Z87">
        <f t="shared" si="61"/>
        <v>0</v>
      </c>
      <c r="AA87" s="212">
        <f t="shared" si="55"/>
        <v>0</v>
      </c>
      <c r="AB87">
        <f t="shared" si="62"/>
        <v>3</v>
      </c>
      <c r="AC87" s="212">
        <f t="shared" si="56"/>
        <v>4.2857142857142858E-2</v>
      </c>
      <c r="AD87">
        <f t="shared" si="44"/>
        <v>-4</v>
      </c>
      <c r="AE87" s="212">
        <f t="shared" si="57"/>
        <v>-5.7142857142857141E-2</v>
      </c>
      <c r="AF87">
        <f t="shared" si="45"/>
        <v>6</v>
      </c>
      <c r="AG87" s="212">
        <f t="shared" si="58"/>
        <v>8.5714285714285715E-2</v>
      </c>
      <c r="AH87" s="16">
        <v>70</v>
      </c>
      <c r="AI87" s="9">
        <v>70</v>
      </c>
      <c r="AO87" s="9"/>
      <c r="AP87" s="9"/>
      <c r="AU87" s="30"/>
      <c r="AV87" s="30"/>
      <c r="AZ87" s="9"/>
      <c r="BF87" s="36"/>
    </row>
    <row r="88" spans="2:58">
      <c r="B88" t="s">
        <v>19</v>
      </c>
      <c r="C88" s="26" t="s">
        <v>19</v>
      </c>
      <c r="D88" s="26" t="s">
        <v>91</v>
      </c>
      <c r="E88">
        <v>16</v>
      </c>
      <c r="F88">
        <v>2</v>
      </c>
      <c r="G88" s="235">
        <f t="shared" si="59"/>
        <v>0.88888888888888884</v>
      </c>
      <c r="H88" s="235">
        <f t="shared" si="60"/>
        <v>0.1111111111111111</v>
      </c>
      <c r="I88">
        <f t="shared" si="48"/>
        <v>18</v>
      </c>
      <c r="K88">
        <v>2</v>
      </c>
      <c r="L88" s="26" t="s">
        <v>19</v>
      </c>
      <c r="M88" s="26" t="s">
        <v>91</v>
      </c>
      <c r="N88">
        <v>16</v>
      </c>
      <c r="O88">
        <v>2</v>
      </c>
      <c r="P88" s="235">
        <f t="shared" si="49"/>
        <v>0.88888888888888884</v>
      </c>
      <c r="Q88" s="235">
        <f t="shared" si="50"/>
        <v>0.1111111111111111</v>
      </c>
      <c r="R88">
        <f t="shared" si="51"/>
        <v>18</v>
      </c>
      <c r="T88" s="26" t="s">
        <v>19</v>
      </c>
      <c r="U88" s="26" t="s">
        <v>91</v>
      </c>
      <c r="V88">
        <f t="shared" si="52"/>
        <v>0</v>
      </c>
      <c r="W88" s="212">
        <f t="shared" si="53"/>
        <v>0</v>
      </c>
      <c r="X88">
        <f t="shared" ref="X88:X94" si="63">W31-AH31</f>
        <v>0</v>
      </c>
      <c r="Y88" s="212">
        <f t="shared" si="54"/>
        <v>0</v>
      </c>
      <c r="Z88">
        <f t="shared" si="61"/>
        <v>0</v>
      </c>
      <c r="AA88" s="212">
        <f t="shared" si="55"/>
        <v>0</v>
      </c>
      <c r="AB88">
        <f t="shared" si="62"/>
        <v>0</v>
      </c>
      <c r="AC88" s="212">
        <f t="shared" si="56"/>
        <v>0</v>
      </c>
      <c r="AD88">
        <f t="shared" si="44"/>
        <v>3</v>
      </c>
      <c r="AE88" s="212">
        <f t="shared" si="57"/>
        <v>0.16666666666666666</v>
      </c>
      <c r="AF88">
        <f t="shared" si="45"/>
        <v>-1</v>
      </c>
      <c r="AG88" s="212">
        <f t="shared" si="58"/>
        <v>-5.5555555555555552E-2</v>
      </c>
      <c r="AH88" s="16">
        <v>18</v>
      </c>
      <c r="AI88" s="9">
        <v>18</v>
      </c>
      <c r="AO88" s="9"/>
      <c r="AP88" s="9"/>
      <c r="AU88" s="30"/>
      <c r="AV88" s="30"/>
      <c r="AZ88" s="9"/>
      <c r="BF88" s="36"/>
    </row>
    <row r="89" spans="2:58">
      <c r="B89" t="s">
        <v>20</v>
      </c>
      <c r="C89" s="26" t="s">
        <v>20</v>
      </c>
      <c r="D89" s="26" t="s">
        <v>91</v>
      </c>
      <c r="E89">
        <v>52</v>
      </c>
      <c r="F89">
        <v>20</v>
      </c>
      <c r="G89" s="235">
        <f t="shared" si="59"/>
        <v>0.72222222222222221</v>
      </c>
      <c r="H89" s="235">
        <f t="shared" si="60"/>
        <v>0.27777777777777779</v>
      </c>
      <c r="I89">
        <f t="shared" si="48"/>
        <v>72</v>
      </c>
      <c r="K89">
        <v>20</v>
      </c>
      <c r="L89" s="26" t="s">
        <v>20</v>
      </c>
      <c r="M89" s="26" t="s">
        <v>91</v>
      </c>
      <c r="N89">
        <v>52</v>
      </c>
      <c r="O89">
        <v>20</v>
      </c>
      <c r="P89" s="235">
        <f t="shared" si="49"/>
        <v>0.72222222222222221</v>
      </c>
      <c r="Q89" s="235">
        <f t="shared" si="50"/>
        <v>0.27777777777777779</v>
      </c>
      <c r="R89">
        <f t="shared" si="51"/>
        <v>72</v>
      </c>
      <c r="T89" s="26" t="s">
        <v>20</v>
      </c>
      <c r="U89" s="26" t="s">
        <v>91</v>
      </c>
      <c r="V89">
        <f t="shared" si="52"/>
        <v>0</v>
      </c>
      <c r="W89" s="212">
        <f t="shared" si="53"/>
        <v>0</v>
      </c>
      <c r="X89">
        <f t="shared" si="63"/>
        <v>0</v>
      </c>
      <c r="Y89" s="212">
        <f t="shared" si="54"/>
        <v>0</v>
      </c>
      <c r="Z89">
        <f t="shared" si="61"/>
        <v>0</v>
      </c>
      <c r="AA89" s="212">
        <f t="shared" si="55"/>
        <v>0</v>
      </c>
      <c r="AB89">
        <f t="shared" si="62"/>
        <v>0</v>
      </c>
      <c r="AC89" s="212">
        <f t="shared" si="56"/>
        <v>0</v>
      </c>
      <c r="AD89">
        <f t="shared" si="44"/>
        <v>0</v>
      </c>
      <c r="AE89" s="212">
        <f t="shared" si="57"/>
        <v>0</v>
      </c>
      <c r="AF89">
        <f t="shared" si="45"/>
        <v>0</v>
      </c>
      <c r="AG89" s="212">
        <f t="shared" si="58"/>
        <v>0</v>
      </c>
      <c r="AH89" s="16">
        <v>73</v>
      </c>
      <c r="AI89" s="9">
        <v>73</v>
      </c>
      <c r="AO89" s="9"/>
      <c r="AP89" s="9"/>
      <c r="AU89" s="30"/>
      <c r="AV89" s="30"/>
      <c r="AZ89" s="9"/>
      <c r="BF89" s="36"/>
    </row>
    <row r="90" spans="2:58">
      <c r="B90" t="s">
        <v>8</v>
      </c>
      <c r="C90" s="26" t="s">
        <v>8</v>
      </c>
      <c r="D90" s="26" t="s">
        <v>91</v>
      </c>
      <c r="E90">
        <v>11</v>
      </c>
      <c r="F90">
        <v>5</v>
      </c>
      <c r="G90" s="235">
        <f t="shared" si="59"/>
        <v>0.6875</v>
      </c>
      <c r="H90" s="235">
        <f t="shared" si="60"/>
        <v>0.3125</v>
      </c>
      <c r="I90">
        <f t="shared" si="48"/>
        <v>16</v>
      </c>
      <c r="K90">
        <v>5</v>
      </c>
      <c r="L90" s="26" t="s">
        <v>8</v>
      </c>
      <c r="M90" s="26" t="s">
        <v>91</v>
      </c>
      <c r="N90">
        <v>11</v>
      </c>
      <c r="O90">
        <v>5</v>
      </c>
      <c r="P90" s="235">
        <f t="shared" si="49"/>
        <v>0.6875</v>
      </c>
      <c r="Q90" s="235">
        <f t="shared" si="50"/>
        <v>0.3125</v>
      </c>
      <c r="R90">
        <f t="shared" si="51"/>
        <v>16</v>
      </c>
      <c r="T90" s="26" t="s">
        <v>8</v>
      </c>
      <c r="U90" s="26" t="s">
        <v>91</v>
      </c>
      <c r="V90">
        <f t="shared" si="52"/>
        <v>1</v>
      </c>
      <c r="W90" s="212">
        <f t="shared" si="53"/>
        <v>5.8823529411764705E-2</v>
      </c>
      <c r="X90">
        <f t="shared" si="63"/>
        <v>1</v>
      </c>
      <c r="Y90" s="212">
        <f t="shared" si="54"/>
        <v>5.8823529411764705E-2</v>
      </c>
      <c r="Z90">
        <f t="shared" si="61"/>
        <v>0</v>
      </c>
      <c r="AA90" s="212">
        <f t="shared" si="55"/>
        <v>0</v>
      </c>
      <c r="AB90">
        <f t="shared" si="62"/>
        <v>0</v>
      </c>
      <c r="AC90" s="212">
        <f t="shared" si="56"/>
        <v>0</v>
      </c>
      <c r="AD90">
        <f t="shared" si="44"/>
        <v>1</v>
      </c>
      <c r="AE90" s="212">
        <f t="shared" si="57"/>
        <v>5.8823529411764705E-2</v>
      </c>
      <c r="AF90">
        <f t="shared" si="45"/>
        <v>0</v>
      </c>
      <c r="AG90" s="212">
        <f t="shared" si="58"/>
        <v>0</v>
      </c>
      <c r="AH90" s="16">
        <v>17</v>
      </c>
      <c r="AI90" s="9">
        <v>17</v>
      </c>
      <c r="AO90" s="9"/>
      <c r="AP90" s="9"/>
      <c r="AU90" s="30"/>
      <c r="AV90" s="30"/>
      <c r="AZ90" s="9"/>
      <c r="BF90" s="36"/>
    </row>
    <row r="91" spans="2:58">
      <c r="B91" t="s">
        <v>15</v>
      </c>
      <c r="C91" s="26" t="s">
        <v>15</v>
      </c>
      <c r="D91" s="26" t="s">
        <v>91</v>
      </c>
      <c r="E91">
        <v>40</v>
      </c>
      <c r="F91">
        <v>15</v>
      </c>
      <c r="G91" s="235">
        <f t="shared" si="59"/>
        <v>0.72727272727272729</v>
      </c>
      <c r="H91" s="235">
        <f t="shared" si="60"/>
        <v>0.27272727272727271</v>
      </c>
      <c r="I91">
        <f t="shared" si="48"/>
        <v>55</v>
      </c>
      <c r="K91">
        <v>15</v>
      </c>
      <c r="L91" s="26" t="s">
        <v>15</v>
      </c>
      <c r="M91" s="26" t="s">
        <v>91</v>
      </c>
      <c r="N91">
        <v>40</v>
      </c>
      <c r="O91">
        <v>15</v>
      </c>
      <c r="P91" s="235">
        <f t="shared" si="49"/>
        <v>0.72727272727272729</v>
      </c>
      <c r="Q91" s="235">
        <f t="shared" si="50"/>
        <v>0.27272727272727271</v>
      </c>
      <c r="R91">
        <f t="shared" si="51"/>
        <v>55</v>
      </c>
      <c r="T91" s="26" t="s">
        <v>15</v>
      </c>
      <c r="U91" s="26" t="s">
        <v>91</v>
      </c>
      <c r="V91">
        <f t="shared" si="52"/>
        <v>7</v>
      </c>
      <c r="W91" s="212">
        <f t="shared" si="53"/>
        <v>7.0707070707070704E-2</v>
      </c>
      <c r="X91">
        <f t="shared" si="63"/>
        <v>1</v>
      </c>
      <c r="Y91" s="212">
        <f t="shared" si="54"/>
        <v>1.0101010101010102E-2</v>
      </c>
      <c r="Z91">
        <f t="shared" si="61"/>
        <v>5</v>
      </c>
      <c r="AA91" s="212">
        <f t="shared" si="55"/>
        <v>5.0505050505050504E-2</v>
      </c>
      <c r="AB91">
        <f t="shared" si="62"/>
        <v>18</v>
      </c>
      <c r="AC91" s="212">
        <f t="shared" si="56"/>
        <v>0.18181818181818182</v>
      </c>
      <c r="AD91">
        <f t="shared" si="44"/>
        <v>0</v>
      </c>
      <c r="AE91" s="212">
        <f t="shared" si="57"/>
        <v>0</v>
      </c>
      <c r="AF91">
        <f t="shared" si="45"/>
        <v>-2</v>
      </c>
      <c r="AG91" s="212">
        <f t="shared" si="58"/>
        <v>-2.0202020202020204E-2</v>
      </c>
      <c r="AH91" s="16">
        <v>99</v>
      </c>
      <c r="AI91" s="9">
        <v>99</v>
      </c>
      <c r="AO91" s="9"/>
      <c r="AP91" s="9"/>
      <c r="AU91" s="30"/>
      <c r="AV91" s="30"/>
      <c r="AZ91" s="9"/>
      <c r="BF91" s="36"/>
    </row>
    <row r="92" spans="2:58">
      <c r="B92" t="s">
        <v>6</v>
      </c>
      <c r="C92" s="26" t="s">
        <v>6</v>
      </c>
      <c r="D92" s="26" t="s">
        <v>91</v>
      </c>
      <c r="E92">
        <v>51</v>
      </c>
      <c r="F92">
        <v>32</v>
      </c>
      <c r="G92" s="235">
        <f t="shared" si="59"/>
        <v>0.61445783132530118</v>
      </c>
      <c r="H92" s="235">
        <f t="shared" si="60"/>
        <v>0.38554216867469882</v>
      </c>
      <c r="I92">
        <f t="shared" si="48"/>
        <v>83</v>
      </c>
      <c r="K92">
        <v>32</v>
      </c>
      <c r="L92" s="26" t="s">
        <v>6</v>
      </c>
      <c r="M92" s="26" t="s">
        <v>91</v>
      </c>
      <c r="N92">
        <v>51</v>
      </c>
      <c r="O92">
        <v>32</v>
      </c>
      <c r="P92" s="235">
        <f t="shared" si="49"/>
        <v>0.61445783132530118</v>
      </c>
      <c r="Q92" s="235">
        <f t="shared" si="50"/>
        <v>0.38554216867469882</v>
      </c>
      <c r="R92">
        <f t="shared" si="51"/>
        <v>83</v>
      </c>
      <c r="T92" s="26" t="s">
        <v>6</v>
      </c>
      <c r="U92" s="26" t="s">
        <v>91</v>
      </c>
      <c r="V92">
        <f t="shared" si="52"/>
        <v>0</v>
      </c>
      <c r="W92" s="212">
        <f t="shared" si="53"/>
        <v>0</v>
      </c>
      <c r="X92">
        <f t="shared" si="63"/>
        <v>0</v>
      </c>
      <c r="Y92" s="212">
        <f t="shared" si="54"/>
        <v>0</v>
      </c>
      <c r="Z92">
        <f t="shared" si="61"/>
        <v>1</v>
      </c>
      <c r="AA92" s="212">
        <f t="shared" si="55"/>
        <v>1.4925373134328358E-2</v>
      </c>
      <c r="AB92">
        <f t="shared" si="62"/>
        <v>0</v>
      </c>
      <c r="AC92" s="212">
        <f t="shared" si="56"/>
        <v>0</v>
      </c>
      <c r="AD92">
        <f t="shared" si="44"/>
        <v>0</v>
      </c>
      <c r="AE92" s="212">
        <f t="shared" si="57"/>
        <v>0</v>
      </c>
      <c r="AF92">
        <f t="shared" si="45"/>
        <v>0</v>
      </c>
      <c r="AG92" s="212">
        <f t="shared" si="58"/>
        <v>0</v>
      </c>
      <c r="AH92" s="16">
        <v>67</v>
      </c>
      <c r="AI92" s="9">
        <v>67</v>
      </c>
      <c r="AO92" s="9"/>
      <c r="AP92" s="9"/>
      <c r="AU92" s="30"/>
      <c r="AV92" s="30"/>
      <c r="AZ92" s="9"/>
      <c r="BF92" s="36"/>
    </row>
    <row r="93" spans="2:58">
      <c r="B93" t="s">
        <v>11</v>
      </c>
      <c r="C93" s="26" t="s">
        <v>11</v>
      </c>
      <c r="D93" s="26" t="s">
        <v>91</v>
      </c>
      <c r="E93">
        <v>8.3000000000000007</v>
      </c>
      <c r="F93">
        <v>8.8000000000000007</v>
      </c>
      <c r="G93" s="235">
        <f t="shared" si="59"/>
        <v>0.48538011695906436</v>
      </c>
      <c r="H93" s="235">
        <f t="shared" si="60"/>
        <v>0.51461988304093564</v>
      </c>
      <c r="I93">
        <f t="shared" si="48"/>
        <v>17.100000000000001</v>
      </c>
      <c r="K93">
        <v>8.8000000000000007</v>
      </c>
      <c r="L93" s="26" t="s">
        <v>11</v>
      </c>
      <c r="M93" s="26" t="s">
        <v>91</v>
      </c>
      <c r="N93">
        <v>8.3000000000000007</v>
      </c>
      <c r="O93">
        <v>8.8000000000000007</v>
      </c>
      <c r="P93" s="235">
        <f t="shared" si="49"/>
        <v>0.48538011695906436</v>
      </c>
      <c r="Q93" s="235">
        <f t="shared" si="50"/>
        <v>0.51461988304093564</v>
      </c>
      <c r="R93">
        <f t="shared" si="51"/>
        <v>17.100000000000001</v>
      </c>
      <c r="T93" s="26" t="s">
        <v>11</v>
      </c>
      <c r="U93" s="26" t="s">
        <v>91</v>
      </c>
      <c r="V93">
        <f t="shared" si="52"/>
        <v>-4</v>
      </c>
      <c r="W93" s="215">
        <f t="shared" si="53"/>
        <v>-0.4</v>
      </c>
      <c r="X93">
        <f t="shared" si="63"/>
        <v>1</v>
      </c>
      <c r="Y93" s="212">
        <f t="shared" si="54"/>
        <v>0.1</v>
      </c>
      <c r="Z93">
        <f t="shared" si="61"/>
        <v>-1</v>
      </c>
      <c r="AA93" s="212">
        <f t="shared" si="55"/>
        <v>-0.1</v>
      </c>
      <c r="AB93">
        <f t="shared" si="62"/>
        <v>1</v>
      </c>
      <c r="AC93" s="212">
        <f t="shared" si="56"/>
        <v>0.1</v>
      </c>
      <c r="AD93">
        <f t="shared" si="44"/>
        <v>-12</v>
      </c>
      <c r="AE93" s="215">
        <f t="shared" si="57"/>
        <v>-1.2</v>
      </c>
      <c r="AF93">
        <f t="shared" si="45"/>
        <v>3</v>
      </c>
      <c r="AG93" s="215">
        <f t="shared" si="58"/>
        <v>0.3</v>
      </c>
      <c r="AH93" s="213">
        <v>10</v>
      </c>
      <c r="AI93" s="214">
        <v>18.5</v>
      </c>
      <c r="AO93" s="9"/>
      <c r="AP93" s="9"/>
      <c r="AU93" s="30"/>
      <c r="AV93" s="30"/>
      <c r="AZ93" s="9"/>
      <c r="BF93" s="36"/>
    </row>
    <row r="94" spans="2:58">
      <c r="B94" t="s">
        <v>26</v>
      </c>
      <c r="C94" t="s">
        <v>26</v>
      </c>
      <c r="D94" s="26"/>
      <c r="E94"/>
      <c r="F94"/>
      <c r="G94" s="235"/>
      <c r="H94" s="235"/>
      <c r="I94">
        <f t="shared" si="48"/>
        <v>0</v>
      </c>
      <c r="K94"/>
      <c r="L94" t="s">
        <v>26</v>
      </c>
      <c r="M94" s="26"/>
      <c r="N94"/>
      <c r="O94"/>
      <c r="P94" s="235"/>
      <c r="Q94" s="235"/>
      <c r="R94">
        <f t="shared" si="51"/>
        <v>0</v>
      </c>
      <c r="T94" t="s">
        <v>26</v>
      </c>
      <c r="U94" s="26"/>
      <c r="V94">
        <f t="shared" si="52"/>
        <v>0</v>
      </c>
      <c r="W94" s="212"/>
      <c r="X94">
        <f t="shared" si="63"/>
        <v>0</v>
      </c>
      <c r="Y94" s="212"/>
      <c r="Z94">
        <f t="shared" si="61"/>
        <v>0</v>
      </c>
      <c r="AA94" s="212"/>
      <c r="AB94">
        <f t="shared" si="62"/>
        <v>0</v>
      </c>
      <c r="AC94" s="212"/>
      <c r="AD94">
        <f t="shared" si="44"/>
        <v>0</v>
      </c>
      <c r="AE94" s="212"/>
      <c r="AF94">
        <f t="shared" si="45"/>
        <v>0</v>
      </c>
      <c r="AG94" s="212"/>
      <c r="AH94" s="16"/>
      <c r="AI94" s="9">
        <v>140</v>
      </c>
      <c r="AO94" s="9"/>
      <c r="AP94" s="9"/>
      <c r="AU94" s="30"/>
      <c r="AV94" s="30"/>
      <c r="AZ94" s="9"/>
      <c r="BF94" s="36"/>
    </row>
    <row r="95" spans="2:58">
      <c r="B95" t="s">
        <v>171</v>
      </c>
      <c r="C95" t="s">
        <v>125</v>
      </c>
      <c r="D95" s="26"/>
      <c r="E95">
        <v>133</v>
      </c>
      <c r="F95">
        <v>60</v>
      </c>
      <c r="G95" s="235">
        <f t="shared" ref="G95" si="64">E95/I95</f>
        <v>0.68911917098445596</v>
      </c>
      <c r="H95" s="235">
        <f t="shared" ref="H95" si="65">F95/$R95</f>
        <v>0.31088082901554404</v>
      </c>
      <c r="I95">
        <f t="shared" si="48"/>
        <v>193</v>
      </c>
      <c r="K95">
        <v>60</v>
      </c>
      <c r="L95" t="s">
        <v>125</v>
      </c>
      <c r="M95" s="26"/>
      <c r="N95">
        <v>133</v>
      </c>
      <c r="O95">
        <v>60</v>
      </c>
      <c r="P95" s="235">
        <f t="shared" si="49"/>
        <v>0.68911917098445596</v>
      </c>
      <c r="Q95" s="235">
        <f t="shared" si="50"/>
        <v>0.31088082901554404</v>
      </c>
      <c r="R95">
        <f t="shared" si="51"/>
        <v>193</v>
      </c>
      <c r="T95" t="s">
        <v>125</v>
      </c>
      <c r="U95" s="26"/>
      <c r="V95"/>
      <c r="W95" s="212"/>
      <c r="X95"/>
      <c r="Y95" s="212"/>
      <c r="Z95"/>
      <c r="AA95" s="212"/>
      <c r="AB95"/>
      <c r="AC95" s="212"/>
      <c r="AD95"/>
      <c r="AE95"/>
      <c r="AF95"/>
      <c r="AG95" s="212"/>
      <c r="AH95" s="213"/>
      <c r="AI95" s="214">
        <v>152</v>
      </c>
      <c r="AO95" s="9"/>
      <c r="AP95" s="9"/>
      <c r="AU95" s="30"/>
      <c r="AV95" s="30"/>
      <c r="AZ95" s="9"/>
      <c r="BF95" s="36"/>
    </row>
    <row r="96" spans="2:58">
      <c r="B96"/>
      <c r="C96" t="s">
        <v>169</v>
      </c>
      <c r="D96" s="26"/>
      <c r="E96"/>
      <c r="F96"/>
      <c r="G96" s="235"/>
      <c r="H96" s="235"/>
      <c r="I96">
        <f t="shared" si="48"/>
        <v>0</v>
      </c>
      <c r="K96"/>
      <c r="L96" t="s">
        <v>169</v>
      </c>
      <c r="M96" s="26"/>
      <c r="N96"/>
      <c r="O96"/>
      <c r="P96" s="235"/>
      <c r="Q96" s="235"/>
      <c r="R96">
        <f t="shared" si="51"/>
        <v>0</v>
      </c>
      <c r="T96" t="s">
        <v>169</v>
      </c>
      <c r="U96" s="26"/>
      <c r="V96">
        <f t="shared" si="52"/>
        <v>0</v>
      </c>
      <c r="W96" s="212"/>
      <c r="X96">
        <f>W39-AH39</f>
        <v>0</v>
      </c>
      <c r="Y96" s="212"/>
      <c r="Z96">
        <f>X39-AI39</f>
        <v>0</v>
      </c>
      <c r="AA96" s="212"/>
      <c r="AB96">
        <f>Y39-AJ39</f>
        <v>0</v>
      </c>
      <c r="AC96" s="212"/>
      <c r="AD96">
        <f>Z39-AK39</f>
        <v>0</v>
      </c>
      <c r="AE96" s="212"/>
      <c r="AF96">
        <f>AA39-AL39</f>
        <v>0</v>
      </c>
      <c r="AG96" s="212"/>
      <c r="AH96" s="16"/>
      <c r="AI96" s="9">
        <v>3</v>
      </c>
      <c r="AO96" s="9"/>
      <c r="AP96" s="9"/>
      <c r="AU96" s="30"/>
      <c r="AV96" s="30"/>
      <c r="AZ96" s="9"/>
      <c r="BF96" s="36"/>
    </row>
    <row r="97" spans="2:58">
      <c r="B97" t="s">
        <v>2</v>
      </c>
      <c r="C97" t="s">
        <v>2</v>
      </c>
      <c r="D97" s="26"/>
      <c r="E97">
        <v>20</v>
      </c>
      <c r="F97">
        <v>20</v>
      </c>
      <c r="G97" s="235">
        <f t="shared" ref="G97:G99" si="66">E97/I97</f>
        <v>0.5</v>
      </c>
      <c r="H97" s="235">
        <f t="shared" ref="H97:H99" si="67">F97/$R97</f>
        <v>0.5</v>
      </c>
      <c r="I97">
        <f t="shared" si="48"/>
        <v>40</v>
      </c>
      <c r="K97">
        <v>20</v>
      </c>
      <c r="L97" t="s">
        <v>2</v>
      </c>
      <c r="M97" s="26"/>
      <c r="N97">
        <v>20</v>
      </c>
      <c r="O97">
        <v>20</v>
      </c>
      <c r="P97" s="235">
        <f t="shared" si="49"/>
        <v>0.5</v>
      </c>
      <c r="Q97" s="235">
        <f t="shared" si="50"/>
        <v>0.5</v>
      </c>
      <c r="R97">
        <f t="shared" si="51"/>
        <v>40</v>
      </c>
      <c r="T97" t="s">
        <v>2</v>
      </c>
      <c r="U97" s="26"/>
      <c r="V97"/>
      <c r="W97" s="212"/>
      <c r="X97"/>
      <c r="Y97" s="212"/>
      <c r="Z97"/>
      <c r="AA97"/>
      <c r="AB97"/>
      <c r="AC97"/>
      <c r="AD97"/>
      <c r="AE97"/>
      <c r="AF97"/>
      <c r="AG97" s="212"/>
      <c r="AH97" s="16"/>
      <c r="AI97" s="9">
        <v>50</v>
      </c>
      <c r="AO97" s="9"/>
      <c r="AP97" s="9"/>
      <c r="AU97" s="30"/>
      <c r="AV97" s="30"/>
      <c r="AZ97" s="9"/>
      <c r="BF97" s="36"/>
    </row>
    <row r="98" spans="2:58">
      <c r="B98" t="s">
        <v>36</v>
      </c>
      <c r="C98" t="s">
        <v>83</v>
      </c>
      <c r="D98" s="28" t="s">
        <v>91</v>
      </c>
      <c r="E98">
        <v>1</v>
      </c>
      <c r="F98">
        <v>4</v>
      </c>
      <c r="G98" s="235">
        <f t="shared" si="66"/>
        <v>0.2</v>
      </c>
      <c r="H98" s="235">
        <f t="shared" si="67"/>
        <v>0.8</v>
      </c>
      <c r="I98">
        <f t="shared" si="48"/>
        <v>5</v>
      </c>
      <c r="K98">
        <v>4</v>
      </c>
      <c r="L98" t="s">
        <v>83</v>
      </c>
      <c r="M98" s="28" t="s">
        <v>91</v>
      </c>
      <c r="N98">
        <v>1</v>
      </c>
      <c r="O98">
        <v>4</v>
      </c>
      <c r="P98" s="235">
        <f t="shared" si="49"/>
        <v>0.2</v>
      </c>
      <c r="Q98" s="235">
        <f t="shared" si="50"/>
        <v>0.8</v>
      </c>
      <c r="R98">
        <f t="shared" si="51"/>
        <v>5</v>
      </c>
      <c r="T98" t="s">
        <v>83</v>
      </c>
      <c r="U98" s="28" t="s">
        <v>91</v>
      </c>
      <c r="V98">
        <f t="shared" si="52"/>
        <v>2</v>
      </c>
      <c r="W98" s="215">
        <f t="shared" si="53"/>
        <v>0.33333333333333331</v>
      </c>
      <c r="X98">
        <f>W41-AH41</f>
        <v>0</v>
      </c>
      <c r="Y98" s="212">
        <f t="shared" si="53"/>
        <v>0</v>
      </c>
      <c r="Z98">
        <f>X41-AI41</f>
        <v>0</v>
      </c>
      <c r="AA98" s="212">
        <f t="shared" si="53"/>
        <v>0</v>
      </c>
      <c r="AB98">
        <f>Y41-AJ41</f>
        <v>-1</v>
      </c>
      <c r="AC98" s="212">
        <f t="shared" si="56"/>
        <v>-0.16666666666666666</v>
      </c>
      <c r="AD98">
        <f>Z41-AK41</f>
        <v>-1</v>
      </c>
      <c r="AE98" s="212">
        <f t="shared" si="57"/>
        <v>-0.16666666666666666</v>
      </c>
      <c r="AF98">
        <f>AA41-AL41</f>
        <v>-1</v>
      </c>
      <c r="AG98" s="212">
        <f t="shared" si="58"/>
        <v>-0.16666666666666666</v>
      </c>
      <c r="AH98" s="16">
        <v>6</v>
      </c>
      <c r="AI98" s="9">
        <v>6</v>
      </c>
      <c r="AO98" s="9"/>
      <c r="AP98" s="9"/>
      <c r="AU98" s="30"/>
      <c r="AV98" s="30"/>
      <c r="AZ98" s="9"/>
      <c r="BF98" s="36"/>
    </row>
    <row r="99" spans="2:58">
      <c r="B99" t="s">
        <v>17</v>
      </c>
      <c r="C99" s="28" t="s">
        <v>17</v>
      </c>
      <c r="D99" s="28"/>
      <c r="E99">
        <v>2</v>
      </c>
      <c r="F99">
        <v>1</v>
      </c>
      <c r="G99" s="235">
        <f t="shared" si="66"/>
        <v>0.66666666666666663</v>
      </c>
      <c r="H99" s="235">
        <f t="shared" si="67"/>
        <v>0.33333333333333331</v>
      </c>
      <c r="I99">
        <f t="shared" si="48"/>
        <v>3</v>
      </c>
      <c r="K99">
        <v>1</v>
      </c>
      <c r="L99" s="28" t="s">
        <v>17</v>
      </c>
      <c r="M99" s="28"/>
      <c r="N99">
        <v>2</v>
      </c>
      <c r="O99">
        <v>1</v>
      </c>
      <c r="P99" s="235">
        <f t="shared" si="49"/>
        <v>0.66666666666666663</v>
      </c>
      <c r="Q99" s="235">
        <f t="shared" si="50"/>
        <v>0.33333333333333331</v>
      </c>
      <c r="R99">
        <f t="shared" si="51"/>
        <v>3</v>
      </c>
      <c r="T99" s="28" t="s">
        <v>17</v>
      </c>
      <c r="U99" s="28"/>
      <c r="V99">
        <f t="shared" si="52"/>
        <v>1</v>
      </c>
      <c r="W99" s="212">
        <f t="shared" si="53"/>
        <v>0.1</v>
      </c>
      <c r="X99">
        <f>W42-AH42</f>
        <v>1</v>
      </c>
      <c r="Y99" s="212"/>
      <c r="Z99">
        <f>X42-AI42</f>
        <v>1</v>
      </c>
      <c r="AA99" s="212">
        <f t="shared" si="55"/>
        <v>0.1</v>
      </c>
      <c r="AB99">
        <f>Y42-AJ42</f>
        <v>4</v>
      </c>
      <c r="AC99" s="215">
        <f t="shared" si="56"/>
        <v>0.4</v>
      </c>
      <c r="AD99">
        <f>Z42-AK42</f>
        <v>2</v>
      </c>
      <c r="AE99" s="215">
        <f t="shared" si="57"/>
        <v>0.2</v>
      </c>
      <c r="AF99">
        <f>AA42-AL42</f>
        <v>1</v>
      </c>
      <c r="AG99" s="212">
        <f t="shared" si="58"/>
        <v>0.1</v>
      </c>
      <c r="AH99" s="16">
        <v>10</v>
      </c>
      <c r="AI99" s="9">
        <v>0</v>
      </c>
      <c r="AO99" s="9"/>
      <c r="AP99" s="9"/>
      <c r="AU99" s="30"/>
      <c r="AV99" s="30"/>
      <c r="AZ99" s="9"/>
      <c r="BF99" s="36"/>
    </row>
    <row r="100" spans="2:58">
      <c r="B100" t="s">
        <v>66</v>
      </c>
      <c r="C100" s="28" t="s">
        <v>66</v>
      </c>
      <c r="D100" s="28" t="s">
        <v>91</v>
      </c>
      <c r="E100"/>
      <c r="F100"/>
      <c r="G100" s="235"/>
      <c r="H100" s="235"/>
      <c r="I100">
        <f t="shared" si="48"/>
        <v>0</v>
      </c>
      <c r="K100"/>
      <c r="L100" s="28" t="s">
        <v>66</v>
      </c>
      <c r="M100" s="28" t="s">
        <v>91</v>
      </c>
      <c r="N100"/>
      <c r="O100"/>
      <c r="P100" s="235"/>
      <c r="Q100" s="235"/>
      <c r="R100">
        <f t="shared" si="51"/>
        <v>0</v>
      </c>
      <c r="T100" s="28" t="s">
        <v>66</v>
      </c>
      <c r="U100" s="28" t="s">
        <v>91</v>
      </c>
      <c r="V100"/>
      <c r="W100" s="212"/>
      <c r="X100"/>
      <c r="Y100" s="212"/>
      <c r="Z100"/>
      <c r="AA100" s="212"/>
      <c r="AB100"/>
      <c r="AC100" s="212"/>
      <c r="AD100"/>
      <c r="AE100" s="212"/>
      <c r="AF100"/>
      <c r="AG100" s="212"/>
      <c r="AH100" s="16">
        <v>0</v>
      </c>
      <c r="AI100" s="9">
        <v>0</v>
      </c>
      <c r="AO100" s="9"/>
      <c r="AP100" s="9"/>
      <c r="AU100" s="30"/>
      <c r="AV100" s="30"/>
      <c r="AZ100" s="9"/>
      <c r="BF100" s="36"/>
    </row>
    <row r="101" spans="2:58">
      <c r="B101" t="s">
        <v>31</v>
      </c>
      <c r="C101" s="26" t="s">
        <v>31</v>
      </c>
      <c r="D101" s="26" t="s">
        <v>91</v>
      </c>
      <c r="E101">
        <v>15</v>
      </c>
      <c r="F101">
        <v>3</v>
      </c>
      <c r="G101" s="235">
        <f t="shared" ref="G101:G104" si="68">E101/I101</f>
        <v>0.83333333333333337</v>
      </c>
      <c r="H101" s="235">
        <f t="shared" ref="H101:H104" si="69">F101/$R101</f>
        <v>0.16666666666666666</v>
      </c>
      <c r="I101">
        <f t="shared" si="48"/>
        <v>18</v>
      </c>
      <c r="K101">
        <v>3</v>
      </c>
      <c r="L101" s="26" t="s">
        <v>31</v>
      </c>
      <c r="M101" s="26" t="s">
        <v>91</v>
      </c>
      <c r="N101">
        <v>15</v>
      </c>
      <c r="O101">
        <v>3</v>
      </c>
      <c r="P101" s="235">
        <f t="shared" si="49"/>
        <v>0.83333333333333337</v>
      </c>
      <c r="Q101" s="235">
        <f t="shared" si="50"/>
        <v>0.16666666666666666</v>
      </c>
      <c r="R101">
        <f t="shared" si="51"/>
        <v>18</v>
      </c>
      <c r="T101" s="26" t="s">
        <v>31</v>
      </c>
      <c r="U101" s="26" t="s">
        <v>91</v>
      </c>
      <c r="V101">
        <f t="shared" si="52"/>
        <v>0</v>
      </c>
      <c r="W101" s="212">
        <f t="shared" si="53"/>
        <v>0</v>
      </c>
      <c r="X101">
        <f t="shared" ref="X101:X106" si="70">W44-AH44</f>
        <v>0</v>
      </c>
      <c r="Y101" s="212">
        <f t="shared" si="54"/>
        <v>0</v>
      </c>
      <c r="Z101">
        <f t="shared" ref="Z101:Z106" si="71">X44-AI44</f>
        <v>0</v>
      </c>
      <c r="AA101" s="212">
        <f t="shared" si="55"/>
        <v>0</v>
      </c>
      <c r="AB101">
        <f t="shared" ref="AB101:AB106" si="72">Y44-AJ44</f>
        <v>0</v>
      </c>
      <c r="AC101" s="212">
        <f t="shared" si="56"/>
        <v>0</v>
      </c>
      <c r="AD101">
        <f t="shared" ref="AD101:AD106" si="73">Z44-AK44</f>
        <v>0</v>
      </c>
      <c r="AE101" s="212">
        <f t="shared" si="57"/>
        <v>0</v>
      </c>
      <c r="AF101">
        <f t="shared" ref="AF101:AF106" si="74">AA44-AL44</f>
        <v>0</v>
      </c>
      <c r="AG101" s="212">
        <f t="shared" si="58"/>
        <v>0</v>
      </c>
      <c r="AH101" s="16">
        <v>30</v>
      </c>
      <c r="AI101" s="9">
        <v>30</v>
      </c>
      <c r="AO101" s="9"/>
      <c r="AP101" s="9"/>
      <c r="AU101" s="30"/>
      <c r="AV101" s="30"/>
      <c r="AZ101" s="9"/>
      <c r="BF101" s="36"/>
    </row>
    <row r="102" spans="2:58">
      <c r="B102" t="s">
        <v>4</v>
      </c>
      <c r="C102" s="26" t="s">
        <v>4</v>
      </c>
      <c r="D102" s="26" t="s">
        <v>91</v>
      </c>
      <c r="E102">
        <v>9</v>
      </c>
      <c r="F102">
        <v>4</v>
      </c>
      <c r="G102" s="235">
        <f t="shared" si="68"/>
        <v>0.69230769230769229</v>
      </c>
      <c r="H102" s="235">
        <f t="shared" si="69"/>
        <v>0.30769230769230771</v>
      </c>
      <c r="I102">
        <f t="shared" si="48"/>
        <v>13</v>
      </c>
      <c r="K102">
        <v>4</v>
      </c>
      <c r="L102" s="26" t="s">
        <v>4</v>
      </c>
      <c r="M102" s="26" t="s">
        <v>91</v>
      </c>
      <c r="N102">
        <v>9</v>
      </c>
      <c r="O102">
        <v>4</v>
      </c>
      <c r="P102" s="235">
        <f t="shared" si="49"/>
        <v>0.69230769230769229</v>
      </c>
      <c r="Q102" s="235">
        <f t="shared" si="50"/>
        <v>0.30769230769230771</v>
      </c>
      <c r="R102">
        <f t="shared" si="51"/>
        <v>13</v>
      </c>
      <c r="T102" s="26" t="s">
        <v>4</v>
      </c>
      <c r="U102" s="26" t="s">
        <v>91</v>
      </c>
      <c r="V102">
        <f t="shared" si="52"/>
        <v>0</v>
      </c>
      <c r="W102" s="212">
        <f t="shared" si="53"/>
        <v>0</v>
      </c>
      <c r="X102">
        <f t="shared" si="70"/>
        <v>-23</v>
      </c>
      <c r="Y102" s="215">
        <f t="shared" si="54"/>
        <v>-1.0454545454545454</v>
      </c>
      <c r="Z102">
        <f t="shared" si="71"/>
        <v>2</v>
      </c>
      <c r="AA102" s="212">
        <f t="shared" si="55"/>
        <v>9.0909090909090912E-2</v>
      </c>
      <c r="AB102">
        <f t="shared" si="72"/>
        <v>1</v>
      </c>
      <c r="AC102" s="212">
        <f t="shared" si="56"/>
        <v>4.5454545454545456E-2</v>
      </c>
      <c r="AD102">
        <f t="shared" si="73"/>
        <v>2</v>
      </c>
      <c r="AE102" s="212">
        <f t="shared" si="57"/>
        <v>9.0909090909090912E-2</v>
      </c>
      <c r="AF102">
        <f t="shared" si="74"/>
        <v>0</v>
      </c>
      <c r="AG102" s="212">
        <f t="shared" si="58"/>
        <v>0</v>
      </c>
      <c r="AH102" s="16">
        <v>22</v>
      </c>
      <c r="AI102" s="9">
        <v>22</v>
      </c>
      <c r="AO102" s="9"/>
      <c r="AP102" s="9"/>
      <c r="AU102" s="30"/>
      <c r="AV102" s="30"/>
      <c r="AZ102" s="9"/>
      <c r="BF102" s="36"/>
    </row>
    <row r="103" spans="2:58">
      <c r="B103" t="s">
        <v>13</v>
      </c>
      <c r="C103" s="26" t="s">
        <v>13</v>
      </c>
      <c r="D103" s="26" t="s">
        <v>91</v>
      </c>
      <c r="E103">
        <v>91</v>
      </c>
      <c r="F103">
        <v>31</v>
      </c>
      <c r="G103" s="235">
        <f t="shared" si="68"/>
        <v>0.74590163934426235</v>
      </c>
      <c r="H103" s="235">
        <f t="shared" si="69"/>
        <v>0.25409836065573771</v>
      </c>
      <c r="I103">
        <f t="shared" si="48"/>
        <v>122</v>
      </c>
      <c r="K103">
        <v>31</v>
      </c>
      <c r="L103" s="26" t="s">
        <v>13</v>
      </c>
      <c r="M103" s="26" t="s">
        <v>91</v>
      </c>
      <c r="N103">
        <v>91</v>
      </c>
      <c r="O103">
        <v>31</v>
      </c>
      <c r="P103" s="235">
        <f t="shared" si="49"/>
        <v>0.74590163934426235</v>
      </c>
      <c r="Q103" s="235">
        <f t="shared" si="50"/>
        <v>0.25409836065573771</v>
      </c>
      <c r="R103">
        <f t="shared" si="51"/>
        <v>122</v>
      </c>
      <c r="T103" s="26" t="s">
        <v>13</v>
      </c>
      <c r="U103" s="26" t="s">
        <v>91</v>
      </c>
      <c r="V103">
        <f t="shared" si="52"/>
        <v>-5</v>
      </c>
      <c r="W103" s="212">
        <f t="shared" si="53"/>
        <v>-4.730368968779565E-2</v>
      </c>
      <c r="X103">
        <f t="shared" si="70"/>
        <v>-1</v>
      </c>
      <c r="Y103" s="212">
        <f t="shared" si="54"/>
        <v>-9.4607379375591296E-3</v>
      </c>
      <c r="Z103">
        <f t="shared" si="71"/>
        <v>0</v>
      </c>
      <c r="AA103" s="212">
        <f t="shared" si="55"/>
        <v>0</v>
      </c>
      <c r="AB103">
        <f t="shared" si="72"/>
        <v>5</v>
      </c>
      <c r="AC103" s="212">
        <f t="shared" si="56"/>
        <v>4.730368968779565E-2</v>
      </c>
      <c r="AD103">
        <f t="shared" si="73"/>
        <v>1</v>
      </c>
      <c r="AE103" s="212">
        <f t="shared" si="57"/>
        <v>9.4607379375591296E-3</v>
      </c>
      <c r="AF103">
        <f t="shared" si="74"/>
        <v>-4.8000000000000007</v>
      </c>
      <c r="AG103" s="212">
        <f t="shared" si="58"/>
        <v>-4.5411542100283829E-2</v>
      </c>
      <c r="AH103" s="16">
        <v>105.7</v>
      </c>
      <c r="AI103" s="9">
        <v>105.7</v>
      </c>
      <c r="AO103" s="9"/>
      <c r="AP103" s="9"/>
      <c r="AU103" s="30"/>
      <c r="AV103" s="30"/>
      <c r="AZ103" s="9"/>
      <c r="BF103" s="36"/>
    </row>
    <row r="104" spans="2:58">
      <c r="B104" t="s">
        <v>34</v>
      </c>
      <c r="C104" s="26" t="s">
        <v>34</v>
      </c>
      <c r="D104" s="26" t="s">
        <v>91</v>
      </c>
      <c r="E104">
        <v>14</v>
      </c>
      <c r="F104">
        <v>6</v>
      </c>
      <c r="G104" s="235">
        <f t="shared" si="68"/>
        <v>0.7</v>
      </c>
      <c r="H104" s="235">
        <f t="shared" si="69"/>
        <v>0.3</v>
      </c>
      <c r="I104">
        <f t="shared" si="48"/>
        <v>20</v>
      </c>
      <c r="K104">
        <v>6</v>
      </c>
      <c r="L104" s="26" t="s">
        <v>34</v>
      </c>
      <c r="M104" s="26" t="s">
        <v>91</v>
      </c>
      <c r="N104">
        <v>14</v>
      </c>
      <c r="O104">
        <v>6</v>
      </c>
      <c r="P104" s="235">
        <f t="shared" si="49"/>
        <v>0.7</v>
      </c>
      <c r="Q104" s="235">
        <f t="shared" si="50"/>
        <v>0.3</v>
      </c>
      <c r="R104">
        <f t="shared" si="51"/>
        <v>20</v>
      </c>
      <c r="T104" s="26" t="s">
        <v>34</v>
      </c>
      <c r="U104" s="26" t="s">
        <v>91</v>
      </c>
      <c r="V104">
        <f t="shared" si="52"/>
        <v>-1</v>
      </c>
      <c r="W104" s="212">
        <f t="shared" si="53"/>
        <v>-6.6666666666666666E-2</v>
      </c>
      <c r="X104">
        <f t="shared" si="70"/>
        <v>1</v>
      </c>
      <c r="Y104" s="212">
        <f t="shared" si="54"/>
        <v>6.6666666666666666E-2</v>
      </c>
      <c r="Z104">
        <f t="shared" si="71"/>
        <v>0</v>
      </c>
      <c r="AA104" s="212">
        <f t="shared" si="55"/>
        <v>0</v>
      </c>
      <c r="AB104">
        <f t="shared" si="72"/>
        <v>0</v>
      </c>
      <c r="AC104" s="212">
        <f t="shared" si="56"/>
        <v>0</v>
      </c>
      <c r="AD104">
        <f t="shared" si="73"/>
        <v>0</v>
      </c>
      <c r="AE104" s="212">
        <f t="shared" si="57"/>
        <v>0</v>
      </c>
      <c r="AF104">
        <f t="shared" si="74"/>
        <v>0</v>
      </c>
      <c r="AG104" s="212">
        <f t="shared" si="58"/>
        <v>0</v>
      </c>
      <c r="AH104" s="16">
        <v>15</v>
      </c>
      <c r="AI104" s="9">
        <v>15</v>
      </c>
      <c r="AO104" s="9"/>
      <c r="AP104" s="9"/>
      <c r="AU104" s="30"/>
      <c r="AV104" s="30"/>
      <c r="AZ104" s="9"/>
      <c r="BF104" s="36"/>
    </row>
    <row r="105" spans="2:58">
      <c r="B105" t="s">
        <v>355</v>
      </c>
      <c r="C105" s="152" t="s">
        <v>207</v>
      </c>
      <c r="D105" s="152"/>
      <c r="E105"/>
      <c r="F105"/>
      <c r="G105" s="235"/>
      <c r="H105" s="235"/>
      <c r="I105">
        <f t="shared" si="48"/>
        <v>0</v>
      </c>
      <c r="K105"/>
      <c r="L105" s="152" t="s">
        <v>207</v>
      </c>
      <c r="M105" s="152"/>
      <c r="N105"/>
      <c r="O105"/>
      <c r="P105" s="235"/>
      <c r="Q105" s="235"/>
      <c r="R105">
        <f t="shared" si="51"/>
        <v>0</v>
      </c>
      <c r="T105" s="152" t="s">
        <v>207</v>
      </c>
      <c r="U105" s="152"/>
      <c r="V105">
        <f t="shared" si="52"/>
        <v>0</v>
      </c>
      <c r="W105" s="212"/>
      <c r="X105">
        <f t="shared" si="70"/>
        <v>0</v>
      </c>
      <c r="Y105" s="212"/>
      <c r="Z105">
        <f t="shared" si="71"/>
        <v>0</v>
      </c>
      <c r="AA105" s="212"/>
      <c r="AB105">
        <f t="shared" si="72"/>
        <v>0</v>
      </c>
      <c r="AC105" s="212"/>
      <c r="AD105">
        <f t="shared" si="73"/>
        <v>0</v>
      </c>
      <c r="AE105" s="212"/>
      <c r="AF105">
        <f t="shared" si="74"/>
        <v>0</v>
      </c>
      <c r="AG105" s="212"/>
      <c r="AH105" s="16"/>
      <c r="AO105" s="9"/>
      <c r="AP105" s="9"/>
      <c r="AU105" s="30"/>
      <c r="AV105" s="30"/>
      <c r="AZ105" s="9"/>
      <c r="BF105" s="36"/>
    </row>
    <row r="106" spans="2:58">
      <c r="B106" t="s">
        <v>18</v>
      </c>
      <c r="C106" s="29" t="s">
        <v>18</v>
      </c>
      <c r="D106" s="29" t="s">
        <v>91</v>
      </c>
      <c r="E106">
        <v>10</v>
      </c>
      <c r="F106">
        <v>10</v>
      </c>
      <c r="G106" s="235">
        <f t="shared" ref="G106:G111" si="75">E106/I106</f>
        <v>0.5</v>
      </c>
      <c r="H106" s="235">
        <f t="shared" ref="H106:H111" si="76">F106/$R106</f>
        <v>0.5</v>
      </c>
      <c r="I106">
        <f t="shared" si="48"/>
        <v>20</v>
      </c>
      <c r="K106">
        <v>10</v>
      </c>
      <c r="L106" s="29" t="s">
        <v>18</v>
      </c>
      <c r="M106" s="29" t="s">
        <v>91</v>
      </c>
      <c r="N106">
        <v>10</v>
      </c>
      <c r="O106">
        <v>10</v>
      </c>
      <c r="P106" s="235">
        <f t="shared" si="49"/>
        <v>0.5</v>
      </c>
      <c r="Q106" s="235">
        <f t="shared" si="50"/>
        <v>0.5</v>
      </c>
      <c r="R106">
        <f t="shared" si="51"/>
        <v>20</v>
      </c>
      <c r="T106" s="29" t="s">
        <v>18</v>
      </c>
      <c r="U106" s="29" t="s">
        <v>91</v>
      </c>
      <c r="V106">
        <f t="shared" si="52"/>
        <v>0</v>
      </c>
      <c r="W106" s="212">
        <f t="shared" si="53"/>
        <v>0</v>
      </c>
      <c r="X106">
        <f t="shared" si="70"/>
        <v>0</v>
      </c>
      <c r="Y106" s="212">
        <f t="shared" si="54"/>
        <v>0</v>
      </c>
      <c r="Z106">
        <f t="shared" si="71"/>
        <v>0</v>
      </c>
      <c r="AA106" s="212">
        <f t="shared" si="55"/>
        <v>0</v>
      </c>
      <c r="AB106">
        <f t="shared" si="72"/>
        <v>0</v>
      </c>
      <c r="AC106" s="212">
        <f t="shared" si="56"/>
        <v>0</v>
      </c>
      <c r="AD106">
        <f t="shared" si="73"/>
        <v>0</v>
      </c>
      <c r="AE106" s="212">
        <f t="shared" si="57"/>
        <v>0</v>
      </c>
      <c r="AF106">
        <f t="shared" si="74"/>
        <v>0</v>
      </c>
      <c r="AG106" s="212">
        <f t="shared" si="58"/>
        <v>0</v>
      </c>
      <c r="AH106" s="16">
        <v>20</v>
      </c>
      <c r="AI106" s="9">
        <v>20</v>
      </c>
      <c r="AO106" s="9"/>
      <c r="AP106" s="9"/>
      <c r="AU106" s="30"/>
      <c r="AV106" s="30"/>
      <c r="AZ106" s="9"/>
      <c r="BF106" s="36"/>
    </row>
    <row r="107" spans="2:58">
      <c r="B107" t="s">
        <v>67</v>
      </c>
      <c r="C107" s="29" t="s">
        <v>67</v>
      </c>
      <c r="D107" s="29"/>
      <c r="E107">
        <v>6</v>
      </c>
      <c r="F107">
        <v>2</v>
      </c>
      <c r="G107" s="235">
        <f t="shared" si="75"/>
        <v>0.75</v>
      </c>
      <c r="H107" s="235">
        <f t="shared" si="76"/>
        <v>0.25</v>
      </c>
      <c r="I107">
        <f t="shared" si="48"/>
        <v>8</v>
      </c>
      <c r="K107">
        <v>2</v>
      </c>
      <c r="L107" s="29" t="s">
        <v>67</v>
      </c>
      <c r="M107" s="29"/>
      <c r="N107">
        <v>6</v>
      </c>
      <c r="O107">
        <v>2</v>
      </c>
      <c r="P107" s="235">
        <f t="shared" si="49"/>
        <v>0.75</v>
      </c>
      <c r="Q107" s="235">
        <f t="shared" si="50"/>
        <v>0.25</v>
      </c>
      <c r="R107">
        <f t="shared" si="51"/>
        <v>8</v>
      </c>
      <c r="T107" s="29" t="s">
        <v>67</v>
      </c>
      <c r="U107" s="29"/>
      <c r="V107" s="212"/>
      <c r="W107" s="212"/>
      <c r="X107" s="212"/>
      <c r="Y107" s="212"/>
      <c r="Z107" s="212"/>
      <c r="AA107" s="212"/>
      <c r="AB107" s="212"/>
      <c r="AC107" s="212"/>
      <c r="AD107" s="212"/>
      <c r="AE107" s="212"/>
      <c r="AF107" s="212"/>
      <c r="AG107" s="212"/>
      <c r="AH107" s="16"/>
      <c r="AI107" s="9">
        <v>15</v>
      </c>
      <c r="AO107" s="9"/>
      <c r="AP107" s="9"/>
      <c r="AU107" s="30"/>
      <c r="AV107" s="30"/>
      <c r="AZ107" s="9"/>
      <c r="BF107" s="36"/>
    </row>
    <row r="108" spans="2:58">
      <c r="B108" t="s">
        <v>5</v>
      </c>
      <c r="C108" s="131" t="s">
        <v>5</v>
      </c>
      <c r="D108" s="131" t="s">
        <v>91</v>
      </c>
      <c r="E108">
        <v>15</v>
      </c>
      <c r="F108">
        <v>3</v>
      </c>
      <c r="G108" s="235">
        <f t="shared" si="75"/>
        <v>0.83333333333333337</v>
      </c>
      <c r="H108" s="235">
        <f t="shared" si="76"/>
        <v>0.16666666666666666</v>
      </c>
      <c r="I108">
        <f t="shared" si="48"/>
        <v>18</v>
      </c>
      <c r="K108">
        <v>3</v>
      </c>
      <c r="L108" s="131" t="s">
        <v>5</v>
      </c>
      <c r="M108" s="131" t="s">
        <v>91</v>
      </c>
      <c r="N108">
        <v>15</v>
      </c>
      <c r="O108">
        <v>3</v>
      </c>
      <c r="P108" s="235">
        <f t="shared" si="49"/>
        <v>0.83333333333333337</v>
      </c>
      <c r="Q108" s="235">
        <f t="shared" si="50"/>
        <v>0.16666666666666666</v>
      </c>
      <c r="R108">
        <f t="shared" si="51"/>
        <v>18</v>
      </c>
      <c r="T108" s="131" t="s">
        <v>5</v>
      </c>
      <c r="U108" s="131" t="s">
        <v>91</v>
      </c>
      <c r="V108">
        <f t="shared" si="52"/>
        <v>0</v>
      </c>
      <c r="W108" s="212">
        <f t="shared" si="53"/>
        <v>0</v>
      </c>
      <c r="X108">
        <f t="shared" ref="X108:X114" si="77">W51-AH51</f>
        <v>0</v>
      </c>
      <c r="Y108" s="212">
        <f t="shared" si="54"/>
        <v>0</v>
      </c>
      <c r="Z108">
        <f t="shared" ref="Z108:Z114" si="78">X51-AI51</f>
        <v>1</v>
      </c>
      <c r="AA108" s="212">
        <f t="shared" si="55"/>
        <v>3.0303030303030304E-2</v>
      </c>
      <c r="AB108">
        <f t="shared" ref="AB108:AB114" si="79">Y51-AJ51</f>
        <v>2</v>
      </c>
      <c r="AC108" s="212">
        <f t="shared" si="56"/>
        <v>6.0606060606060608E-2</v>
      </c>
      <c r="AD108">
        <f t="shared" ref="AD108:AD114" si="80">Z51-AK51</f>
        <v>3</v>
      </c>
      <c r="AE108" s="212">
        <f t="shared" si="57"/>
        <v>9.0909090909090912E-2</v>
      </c>
      <c r="AF108">
        <f t="shared" ref="AF108:AF114" si="81">AA51-AL51</f>
        <v>0</v>
      </c>
      <c r="AG108" s="212">
        <f t="shared" si="58"/>
        <v>0</v>
      </c>
      <c r="AH108" s="213">
        <v>33</v>
      </c>
      <c r="AI108" s="214">
        <v>60</v>
      </c>
      <c r="AO108" s="9"/>
      <c r="AP108" s="9"/>
      <c r="AU108" s="30"/>
      <c r="AV108" s="30"/>
      <c r="AZ108" s="9"/>
      <c r="BF108" s="36"/>
    </row>
    <row r="109" spans="2:58">
      <c r="B109" t="s">
        <v>28</v>
      </c>
      <c r="C109" s="29" t="s">
        <v>28</v>
      </c>
      <c r="D109" s="29" t="s">
        <v>91</v>
      </c>
      <c r="E109">
        <v>57</v>
      </c>
      <c r="F109">
        <v>71</v>
      </c>
      <c r="G109" s="235">
        <f t="shared" si="75"/>
        <v>0.4453125</v>
      </c>
      <c r="H109" s="235">
        <f t="shared" si="76"/>
        <v>0.5546875</v>
      </c>
      <c r="I109">
        <f t="shared" si="48"/>
        <v>128</v>
      </c>
      <c r="K109">
        <v>71</v>
      </c>
      <c r="L109" s="29" t="s">
        <v>28</v>
      </c>
      <c r="M109" s="29" t="s">
        <v>91</v>
      </c>
      <c r="N109">
        <v>57</v>
      </c>
      <c r="O109">
        <v>71</v>
      </c>
      <c r="P109" s="235">
        <f t="shared" si="49"/>
        <v>0.4453125</v>
      </c>
      <c r="Q109" s="235">
        <f t="shared" si="50"/>
        <v>0.5546875</v>
      </c>
      <c r="R109">
        <f t="shared" si="51"/>
        <v>128</v>
      </c>
      <c r="T109" s="29" t="s">
        <v>28</v>
      </c>
      <c r="U109" s="29" t="s">
        <v>91</v>
      </c>
      <c r="V109">
        <f t="shared" si="52"/>
        <v>0</v>
      </c>
      <c r="W109" s="212">
        <f t="shared" si="53"/>
        <v>0</v>
      </c>
      <c r="X109">
        <f t="shared" si="77"/>
        <v>1</v>
      </c>
      <c r="Y109" s="212">
        <f t="shared" si="54"/>
        <v>8.0000000000000002E-3</v>
      </c>
      <c r="Z109">
        <f t="shared" si="78"/>
        <v>1</v>
      </c>
      <c r="AA109" s="212">
        <f t="shared" si="55"/>
        <v>8.0000000000000002E-3</v>
      </c>
      <c r="AB109">
        <f t="shared" si="79"/>
        <v>0</v>
      </c>
      <c r="AC109" s="212">
        <f t="shared" si="56"/>
        <v>0</v>
      </c>
      <c r="AD109">
        <f t="shared" si="80"/>
        <v>1</v>
      </c>
      <c r="AE109" s="212">
        <f t="shared" si="57"/>
        <v>8.0000000000000002E-3</v>
      </c>
      <c r="AF109">
        <f t="shared" si="81"/>
        <v>1</v>
      </c>
      <c r="AG109" s="212">
        <f t="shared" si="58"/>
        <v>8.0000000000000002E-3</v>
      </c>
      <c r="AH109" s="213">
        <v>125</v>
      </c>
      <c r="AI109" s="214">
        <v>151</v>
      </c>
      <c r="AO109" s="9"/>
      <c r="AP109" s="9"/>
      <c r="AU109" s="30"/>
      <c r="AV109" s="30"/>
      <c r="AZ109" s="9"/>
      <c r="BF109" s="36"/>
    </row>
    <row r="110" spans="2:58">
      <c r="B110" t="s">
        <v>9</v>
      </c>
      <c r="C110" s="29" t="s">
        <v>9</v>
      </c>
      <c r="D110" s="29" t="s">
        <v>91</v>
      </c>
      <c r="E110">
        <v>84</v>
      </c>
      <c r="F110">
        <v>19</v>
      </c>
      <c r="G110" s="235">
        <f t="shared" si="75"/>
        <v>0.81553398058252424</v>
      </c>
      <c r="H110" s="235">
        <f t="shared" si="76"/>
        <v>0.18446601941747573</v>
      </c>
      <c r="I110">
        <f t="shared" si="48"/>
        <v>103</v>
      </c>
      <c r="K110">
        <v>19</v>
      </c>
      <c r="L110" s="29" t="s">
        <v>9</v>
      </c>
      <c r="M110" s="29" t="s">
        <v>91</v>
      </c>
      <c r="N110">
        <v>84</v>
      </c>
      <c r="O110">
        <v>19</v>
      </c>
      <c r="P110" s="235">
        <f t="shared" si="49"/>
        <v>0.81553398058252424</v>
      </c>
      <c r="Q110" s="235">
        <f t="shared" si="50"/>
        <v>0.18446601941747573</v>
      </c>
      <c r="R110">
        <f t="shared" si="51"/>
        <v>103</v>
      </c>
      <c r="T110" s="29" t="s">
        <v>9</v>
      </c>
      <c r="U110" s="29" t="s">
        <v>91</v>
      </c>
      <c r="V110">
        <f t="shared" si="52"/>
        <v>-0.79999999999999982</v>
      </c>
      <c r="W110" s="212">
        <f t="shared" si="53"/>
        <v>-8.3813514929282334E-3</v>
      </c>
      <c r="X110">
        <f t="shared" si="77"/>
        <v>-0.60000000000000009</v>
      </c>
      <c r="Y110" s="212">
        <f t="shared" si="54"/>
        <v>-6.2860136196961763E-3</v>
      </c>
      <c r="Z110">
        <f t="shared" si="78"/>
        <v>3.9000000000000004</v>
      </c>
      <c r="AA110" s="212">
        <f t="shared" si="55"/>
        <v>4.0859088528025146E-2</v>
      </c>
      <c r="AB110">
        <f t="shared" si="79"/>
        <v>-4</v>
      </c>
      <c r="AC110" s="212">
        <f t="shared" si="56"/>
        <v>-4.1906757464641176E-2</v>
      </c>
      <c r="AD110">
        <f t="shared" si="80"/>
        <v>2</v>
      </c>
      <c r="AE110" s="212">
        <f t="shared" si="57"/>
        <v>2.0953378732320588E-2</v>
      </c>
      <c r="AF110">
        <f t="shared" si="81"/>
        <v>-2.0500000000000007</v>
      </c>
      <c r="AG110" s="212">
        <f t="shared" si="58"/>
        <v>-2.1477213200628609E-2</v>
      </c>
      <c r="AH110" s="16">
        <v>95.45</v>
      </c>
      <c r="AI110" s="9">
        <v>95.4</v>
      </c>
      <c r="AO110" s="9"/>
      <c r="AP110" s="9"/>
      <c r="AU110" s="30"/>
      <c r="AV110" s="30"/>
      <c r="AZ110" s="9"/>
      <c r="BF110" s="36"/>
    </row>
    <row r="111" spans="2:58">
      <c r="B111" t="s">
        <v>14</v>
      </c>
      <c r="C111" s="29" t="s">
        <v>14</v>
      </c>
      <c r="D111" s="29" t="s">
        <v>91</v>
      </c>
      <c r="E111">
        <v>14</v>
      </c>
      <c r="F111">
        <v>5</v>
      </c>
      <c r="G111" s="235">
        <f t="shared" si="75"/>
        <v>0.73684210526315785</v>
      </c>
      <c r="H111" s="235">
        <f t="shared" si="76"/>
        <v>0.26315789473684209</v>
      </c>
      <c r="I111">
        <f t="shared" si="48"/>
        <v>19</v>
      </c>
      <c r="K111">
        <v>5</v>
      </c>
      <c r="L111" s="29" t="s">
        <v>14</v>
      </c>
      <c r="M111" s="29" t="s">
        <v>91</v>
      </c>
      <c r="N111">
        <v>14</v>
      </c>
      <c r="O111">
        <v>5</v>
      </c>
      <c r="P111" s="235">
        <f t="shared" si="49"/>
        <v>0.73684210526315785</v>
      </c>
      <c r="Q111" s="235">
        <f t="shared" si="50"/>
        <v>0.26315789473684209</v>
      </c>
      <c r="R111">
        <f t="shared" si="51"/>
        <v>19</v>
      </c>
      <c r="T111" s="29" t="s">
        <v>14</v>
      </c>
      <c r="U111" s="29" t="s">
        <v>91</v>
      </c>
      <c r="V111">
        <f t="shared" si="52"/>
        <v>-1</v>
      </c>
      <c r="W111" s="212">
        <f t="shared" si="53"/>
        <v>-7.1428571428571425E-2</v>
      </c>
      <c r="X111">
        <f t="shared" si="77"/>
        <v>0</v>
      </c>
      <c r="Y111" s="212">
        <f t="shared" si="54"/>
        <v>0</v>
      </c>
      <c r="Z111">
        <f t="shared" si="78"/>
        <v>0</v>
      </c>
      <c r="AA111" s="212">
        <f t="shared" si="55"/>
        <v>0</v>
      </c>
      <c r="AB111">
        <f t="shared" si="79"/>
        <v>0</v>
      </c>
      <c r="AC111" s="212">
        <f t="shared" si="56"/>
        <v>0</v>
      </c>
      <c r="AD111">
        <f t="shared" si="80"/>
        <v>-1</v>
      </c>
      <c r="AE111" s="212">
        <f t="shared" si="57"/>
        <v>-7.1428571428571425E-2</v>
      </c>
      <c r="AF111">
        <f t="shared" si="81"/>
        <v>2</v>
      </c>
      <c r="AG111" s="212">
        <f t="shared" si="58"/>
        <v>0.14285714285714285</v>
      </c>
      <c r="AH111" s="16">
        <v>14</v>
      </c>
      <c r="AI111" s="9">
        <v>14</v>
      </c>
      <c r="AO111" s="9"/>
      <c r="AP111" s="9"/>
      <c r="AU111" s="30"/>
      <c r="AV111" s="30"/>
      <c r="AZ111" s="9"/>
      <c r="BF111" s="36"/>
    </row>
    <row r="112" spans="2:58">
      <c r="B112" t="s">
        <v>356</v>
      </c>
      <c r="C112" s="29" t="s">
        <v>27</v>
      </c>
      <c r="D112" s="29" t="s">
        <v>91</v>
      </c>
      <c r="E112"/>
      <c r="F112"/>
      <c r="G112" s="235"/>
      <c r="H112" s="235"/>
      <c r="I112">
        <f t="shared" si="48"/>
        <v>0</v>
      </c>
      <c r="K112"/>
      <c r="L112" s="29" t="s">
        <v>27</v>
      </c>
      <c r="M112" s="29" t="s">
        <v>91</v>
      </c>
      <c r="N112"/>
      <c r="O112"/>
      <c r="P112" s="235"/>
      <c r="Q112" s="235"/>
      <c r="R112">
        <f t="shared" si="51"/>
        <v>0</v>
      </c>
      <c r="T112" s="29" t="s">
        <v>27</v>
      </c>
      <c r="U112" s="29" t="s">
        <v>91</v>
      </c>
      <c r="V112">
        <f t="shared" si="52"/>
        <v>-8</v>
      </c>
      <c r="W112" s="212"/>
      <c r="X112">
        <f t="shared" si="77"/>
        <v>-2</v>
      </c>
      <c r="Y112" s="212"/>
      <c r="Z112">
        <f t="shared" si="78"/>
        <v>-4</v>
      </c>
      <c r="AA112" s="212"/>
      <c r="AB112">
        <f t="shared" si="79"/>
        <v>-16</v>
      </c>
      <c r="AC112" s="212"/>
      <c r="AD112">
        <f t="shared" si="80"/>
        <v>-30</v>
      </c>
      <c r="AE112" s="212"/>
      <c r="AF112">
        <f t="shared" si="81"/>
        <v>0</v>
      </c>
      <c r="AG112" s="212"/>
      <c r="AH112" s="16">
        <v>0</v>
      </c>
      <c r="AI112" s="9">
        <v>0</v>
      </c>
      <c r="AO112" s="9"/>
      <c r="AP112" s="9"/>
      <c r="AU112" s="30"/>
      <c r="AV112" s="30"/>
      <c r="AZ112" s="9"/>
      <c r="BF112" s="36"/>
    </row>
    <row r="113" spans="2:58">
      <c r="B113" t="s">
        <v>357</v>
      </c>
      <c r="C113" s="152" t="s">
        <v>81</v>
      </c>
      <c r="D113" s="29"/>
      <c r="E113"/>
      <c r="F113"/>
      <c r="G113" s="235"/>
      <c r="H113" s="235"/>
      <c r="I113">
        <f t="shared" si="48"/>
        <v>0</v>
      </c>
      <c r="K113"/>
      <c r="L113" s="152" t="s">
        <v>81</v>
      </c>
      <c r="M113" s="29"/>
      <c r="N113"/>
      <c r="O113"/>
      <c r="P113" s="235"/>
      <c r="Q113" s="235"/>
      <c r="R113">
        <f t="shared" si="51"/>
        <v>0</v>
      </c>
      <c r="T113" s="152" t="s">
        <v>81</v>
      </c>
      <c r="U113" s="29"/>
      <c r="V113">
        <f t="shared" si="52"/>
        <v>0</v>
      </c>
      <c r="W113" s="212"/>
      <c r="X113">
        <f t="shared" si="77"/>
        <v>0</v>
      </c>
      <c r="Y113" s="212"/>
      <c r="Z113">
        <f t="shared" si="78"/>
        <v>0</v>
      </c>
      <c r="AA113" s="212"/>
      <c r="AB113">
        <f t="shared" si="79"/>
        <v>0</v>
      </c>
      <c r="AC113" s="212"/>
      <c r="AD113">
        <f t="shared" si="80"/>
        <v>0</v>
      </c>
      <c r="AE113" s="212"/>
      <c r="AF113">
        <f t="shared" si="81"/>
        <v>0</v>
      </c>
      <c r="AG113" s="212"/>
      <c r="AH113" s="16"/>
      <c r="AO113" s="9"/>
      <c r="AP113" s="9"/>
      <c r="AU113" s="30"/>
      <c r="AV113" s="30"/>
      <c r="AZ113" s="9"/>
      <c r="BF113" s="36"/>
    </row>
    <row r="114" spans="2:58">
      <c r="B114" t="s">
        <v>10</v>
      </c>
      <c r="C114" s="152" t="s">
        <v>10</v>
      </c>
      <c r="D114" s="29" t="s">
        <v>91</v>
      </c>
      <c r="E114">
        <v>2</v>
      </c>
      <c r="F114">
        <v>4</v>
      </c>
      <c r="G114" s="235">
        <f t="shared" ref="G114" si="82">E114/I114</f>
        <v>0.33333333333333331</v>
      </c>
      <c r="H114" s="235">
        <f t="shared" ref="H114" si="83">F114/$R114</f>
        <v>0.66666666666666663</v>
      </c>
      <c r="I114">
        <f t="shared" si="48"/>
        <v>6</v>
      </c>
      <c r="K114">
        <v>4</v>
      </c>
      <c r="L114" s="152" t="s">
        <v>10</v>
      </c>
      <c r="M114" s="29" t="s">
        <v>91</v>
      </c>
      <c r="N114">
        <v>2</v>
      </c>
      <c r="O114">
        <v>4</v>
      </c>
      <c r="P114" s="235">
        <f t="shared" si="49"/>
        <v>0.33333333333333331</v>
      </c>
      <c r="Q114" s="235">
        <f t="shared" si="50"/>
        <v>0.66666666666666663</v>
      </c>
      <c r="R114">
        <f t="shared" si="51"/>
        <v>6</v>
      </c>
      <c r="T114" s="152" t="s">
        <v>10</v>
      </c>
      <c r="U114" s="29" t="s">
        <v>91</v>
      </c>
      <c r="V114">
        <f t="shared" si="52"/>
        <v>1</v>
      </c>
      <c r="W114" s="212">
        <f t="shared" si="53"/>
        <v>6.25E-2</v>
      </c>
      <c r="X114">
        <f t="shared" si="77"/>
        <v>1</v>
      </c>
      <c r="Y114" s="212">
        <f t="shared" si="54"/>
        <v>6.25E-2</v>
      </c>
      <c r="Z114">
        <f t="shared" si="78"/>
        <v>0.5</v>
      </c>
      <c r="AA114" s="212">
        <f t="shared" si="55"/>
        <v>3.125E-2</v>
      </c>
      <c r="AB114">
        <f t="shared" si="79"/>
        <v>-0.5</v>
      </c>
      <c r="AC114" s="212">
        <f t="shared" si="56"/>
        <v>-3.125E-2</v>
      </c>
      <c r="AD114">
        <f t="shared" si="80"/>
        <v>1</v>
      </c>
      <c r="AE114" s="212">
        <f t="shared" si="57"/>
        <v>6.25E-2</v>
      </c>
      <c r="AF114">
        <f t="shared" si="81"/>
        <v>2.5</v>
      </c>
      <c r="AG114" s="212">
        <f t="shared" si="58"/>
        <v>0.15625</v>
      </c>
      <c r="AH114" s="16">
        <v>16</v>
      </c>
      <c r="AI114" s="9">
        <v>16</v>
      </c>
      <c r="AO114" s="9"/>
      <c r="AP114" s="9"/>
      <c r="AU114" s="30"/>
      <c r="AV114" s="30"/>
      <c r="AZ114" s="9"/>
      <c r="BF114" s="36"/>
    </row>
    <row r="115" spans="2:58">
      <c r="C115" s="30"/>
      <c r="D115" s="179" t="s">
        <v>101</v>
      </c>
      <c r="E115" s="180">
        <f t="shared" ref="E115" si="84">SUM(E72:E114)</f>
        <v>1040.6999999999998</v>
      </c>
      <c r="F115" s="180">
        <f>SUM(F72:F114)</f>
        <v>615.5</v>
      </c>
      <c r="G115" s="212"/>
      <c r="H115" s="212"/>
      <c r="I115" s="180">
        <f>SUM(I72:I114)</f>
        <v>1656.2</v>
      </c>
      <c r="L115" s="30"/>
      <c r="M115" s="179" t="s">
        <v>101</v>
      </c>
      <c r="N115" s="180">
        <f t="shared" ref="N115" si="85">SUM(N72:N114)</f>
        <v>1040.6999999999998</v>
      </c>
      <c r="O115" s="180">
        <f>SUM(O72:O114)</f>
        <v>615.5</v>
      </c>
      <c r="P115" s="212"/>
      <c r="Q115" s="212"/>
      <c r="R115" s="180">
        <f>SUM(R72:R114)</f>
        <v>1656.2</v>
      </c>
      <c r="T115" s="30"/>
      <c r="U115" s="179" t="s">
        <v>101</v>
      </c>
      <c r="V115" s="180">
        <f t="shared" ref="V115:AF115" si="86">SUM(V72:V114)</f>
        <v>-13.7</v>
      </c>
      <c r="W115" s="212" t="e">
        <f t="shared" si="53"/>
        <v>#DIV/0!</v>
      </c>
      <c r="X115" s="180">
        <f t="shared" si="86"/>
        <v>-17.899999999999999</v>
      </c>
      <c r="Y115" s="212" t="e">
        <f t="shared" si="54"/>
        <v>#DIV/0!</v>
      </c>
      <c r="Z115" s="180">
        <f t="shared" si="86"/>
        <v>16.600000000000001</v>
      </c>
      <c r="AA115" s="212" t="e">
        <f t="shared" si="55"/>
        <v>#DIV/0!</v>
      </c>
      <c r="AB115" s="180">
        <f t="shared" si="86"/>
        <v>24.650000000000006</v>
      </c>
      <c r="AC115" s="212" t="e">
        <f t="shared" si="56"/>
        <v>#DIV/0!</v>
      </c>
      <c r="AD115" s="180">
        <f t="shared" si="86"/>
        <v>4.240000000000002</v>
      </c>
      <c r="AE115" s="212" t="e">
        <f t="shared" si="57"/>
        <v>#DIV/0!</v>
      </c>
      <c r="AF115" s="180">
        <f t="shared" si="86"/>
        <v>-2.5500000000000016</v>
      </c>
      <c r="AG115" s="212" t="e">
        <f t="shared" si="58"/>
        <v>#DIV/0!</v>
      </c>
      <c r="AH115" s="181"/>
      <c r="AO115" s="9"/>
      <c r="AP115" s="9"/>
      <c r="AU115" s="30"/>
      <c r="AV115" s="30"/>
      <c r="AZ115" s="9"/>
      <c r="BF115" s="36"/>
    </row>
  </sheetData>
  <autoFilter ref="T4:AZ4" xr:uid="{D9AA196B-1DC3-4BC9-8ED7-6AAF01E808CF}">
    <sortState xmlns:xlrd2="http://schemas.microsoft.com/office/spreadsheetml/2017/richdata2" ref="T13:BF58">
      <sortCondition ref="T4"/>
    </sortState>
  </autoFilter>
  <pageMargins left="0.7" right="0.7" top="0.75" bottom="0.75" header="0.3" footer="0.3"/>
  <pageSetup paperSize="9" orientation="portrait" verticalDpi="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C99675-9620-47A9-A1D2-88CB96615DB8}">
  <dimension ref="A2:BI105"/>
  <sheetViews>
    <sheetView showZeros="0" topLeftCell="B1" zoomScale="70" zoomScaleNormal="70" workbookViewId="0">
      <pane xSplit="23" topLeftCell="AC1" activePane="topRight" state="frozen"/>
      <selection activeCell="B54" sqref="B54"/>
      <selection pane="topRight" activeCell="C1" sqref="C1:C1048576"/>
    </sheetView>
  </sheetViews>
  <sheetFormatPr defaultColWidth="9.109375" defaultRowHeight="14.4"/>
  <cols>
    <col min="1" max="2" width="9.109375" style="9"/>
    <col min="3" max="9" width="18.88671875" style="9" customWidth="1"/>
    <col min="10" max="10" width="9.109375" style="9"/>
    <col min="11" max="11" width="14.44140625" style="9" customWidth="1"/>
    <col min="12" max="22" width="18.44140625" style="9" customWidth="1"/>
    <col min="23" max="23" width="9.109375" style="9"/>
    <col min="24" max="24" width="14.44140625" style="9" customWidth="1"/>
    <col min="25" max="31" width="18.44140625" style="9" customWidth="1"/>
    <col min="32" max="33" width="9.109375" style="9"/>
    <col min="34" max="36" width="10.44140625" style="9" customWidth="1"/>
    <col min="37" max="42" width="18.44140625" style="9" customWidth="1"/>
    <col min="43" max="43" width="9.109375" style="9"/>
    <col min="44" max="44" width="17.33203125" style="30" customWidth="1"/>
    <col min="45" max="45" width="15.33203125" style="30" customWidth="1"/>
    <col min="46" max="52" width="15.33203125" style="9" customWidth="1"/>
    <col min="53" max="54" width="9.109375" style="9"/>
    <col min="55" max="55" width="9.109375" style="36"/>
    <col min="56" max="16384" width="9.109375" style="9"/>
  </cols>
  <sheetData>
    <row r="2" spans="1:55" s="3" customFormat="1">
      <c r="AR2" s="24"/>
      <c r="AS2" s="24"/>
      <c r="BC2" s="4"/>
    </row>
    <row r="3" spans="1:55" s="3" customFormat="1">
      <c r="C3" s="7">
        <v>2020</v>
      </c>
      <c r="D3" s="24"/>
      <c r="K3" s="7" t="s">
        <v>206</v>
      </c>
      <c r="X3" s="7" t="s">
        <v>206</v>
      </c>
      <c r="AH3" s="7" t="s">
        <v>168</v>
      </c>
      <c r="AI3" s="24"/>
      <c r="AR3" s="7" t="s">
        <v>106</v>
      </c>
      <c r="AS3" s="24"/>
      <c r="BC3" s="4"/>
    </row>
    <row r="4" spans="1:55" s="3" customFormat="1" ht="54.75" customHeight="1">
      <c r="C4" s="9"/>
      <c r="D4" s="122" t="s">
        <v>92</v>
      </c>
      <c r="E4" s="122" t="s">
        <v>363</v>
      </c>
      <c r="F4" s="122" t="s">
        <v>364</v>
      </c>
      <c r="G4" s="122" t="s">
        <v>286</v>
      </c>
      <c r="H4" s="122" t="s">
        <v>287</v>
      </c>
      <c r="I4" s="122" t="s">
        <v>93</v>
      </c>
      <c r="K4" s="9" t="s">
        <v>288</v>
      </c>
      <c r="L4" s="122" t="s">
        <v>284</v>
      </c>
      <c r="M4" s="122" t="s">
        <v>285</v>
      </c>
      <c r="N4" s="122" t="s">
        <v>286</v>
      </c>
      <c r="O4" s="122" t="s">
        <v>287</v>
      </c>
      <c r="P4" s="122" t="s">
        <v>75</v>
      </c>
      <c r="Q4" s="122" t="s">
        <v>73</v>
      </c>
      <c r="R4" s="122" t="s">
        <v>71</v>
      </c>
      <c r="S4" s="122" t="s">
        <v>72</v>
      </c>
      <c r="T4" s="122" t="s">
        <v>76</v>
      </c>
      <c r="U4" s="122" t="s">
        <v>37</v>
      </c>
      <c r="V4" s="122" t="s">
        <v>93</v>
      </c>
      <c r="X4" s="9"/>
      <c r="Y4" s="122" t="s">
        <v>75</v>
      </c>
      <c r="Z4" s="122" t="s">
        <v>73</v>
      </c>
      <c r="AA4" s="122" t="s">
        <v>71</v>
      </c>
      <c r="AB4" s="122" t="s">
        <v>72</v>
      </c>
      <c r="AC4" s="122" t="s">
        <v>76</v>
      </c>
      <c r="AD4" s="122" t="s">
        <v>37</v>
      </c>
      <c r="AE4" s="122" t="s">
        <v>93</v>
      </c>
      <c r="AH4" s="9"/>
      <c r="AI4" s="122" t="s">
        <v>92</v>
      </c>
      <c r="AJ4" s="122" t="s">
        <v>75</v>
      </c>
      <c r="AK4" s="122" t="s">
        <v>73</v>
      </c>
      <c r="AL4" s="122" t="s">
        <v>71</v>
      </c>
      <c r="AM4" s="122" t="s">
        <v>72</v>
      </c>
      <c r="AN4" s="122" t="s">
        <v>76</v>
      </c>
      <c r="AO4" s="122" t="s">
        <v>37</v>
      </c>
      <c r="AP4" s="122" t="s">
        <v>93</v>
      </c>
      <c r="AR4" s="9"/>
      <c r="AS4" s="122" t="s">
        <v>92</v>
      </c>
      <c r="AT4" s="122" t="s">
        <v>75</v>
      </c>
      <c r="AU4" s="122" t="s">
        <v>73</v>
      </c>
      <c r="AV4" s="122" t="s">
        <v>71</v>
      </c>
      <c r="AW4" s="122" t="s">
        <v>72</v>
      </c>
      <c r="AX4" s="122" t="s">
        <v>76</v>
      </c>
      <c r="AY4" s="122" t="s">
        <v>37</v>
      </c>
      <c r="AZ4" s="122" t="s">
        <v>93</v>
      </c>
      <c r="BB4" s="7"/>
      <c r="BC4" s="7"/>
    </row>
    <row r="5" spans="1:55" s="3" customFormat="1">
      <c r="A5"/>
      <c r="B5"/>
      <c r="C5" s="26" t="s">
        <v>23</v>
      </c>
      <c r="D5" s="26" t="s">
        <v>91</v>
      </c>
      <c r="E5">
        <v>10</v>
      </c>
      <c r="F5">
        <v>3</v>
      </c>
      <c r="G5" s="235">
        <f>E5/$I5</f>
        <v>0.76923076923076927</v>
      </c>
      <c r="H5" s="235">
        <f>F5/$I5</f>
        <v>0.23076923076923078</v>
      </c>
      <c r="I5">
        <f>SUM(E5:F5)</f>
        <v>13</v>
      </c>
      <c r="J5"/>
      <c r="K5" s="26" t="s">
        <v>23</v>
      </c>
      <c r="L5">
        <f t="shared" ref="L5:L47" si="0">SUM(R5+S5+T5+U5)</f>
        <v>9</v>
      </c>
      <c r="M5" s="169">
        <f t="shared" ref="M5:M47" si="1">SUM(P5:Q5)</f>
        <v>4</v>
      </c>
      <c r="N5" s="235">
        <f t="shared" ref="N5:O12" si="2">L5/$V5</f>
        <v>0.69230769230769229</v>
      </c>
      <c r="O5" s="235">
        <f t="shared" si="2"/>
        <v>0.30769230769230771</v>
      </c>
      <c r="P5">
        <v>2</v>
      </c>
      <c r="Q5" s="169">
        <v>2</v>
      </c>
      <c r="R5" s="169">
        <v>0.5</v>
      </c>
      <c r="S5" s="169">
        <v>1</v>
      </c>
      <c r="T5" s="169">
        <v>7</v>
      </c>
      <c r="U5" s="169">
        <v>0.5</v>
      </c>
      <c r="V5" s="16">
        <f t="shared" ref="V5:V12" si="3">SUM(P5:U5)</f>
        <v>13</v>
      </c>
      <c r="X5" s="26" t="s">
        <v>23</v>
      </c>
      <c r="Y5">
        <v>2</v>
      </c>
      <c r="Z5" s="169">
        <v>2</v>
      </c>
      <c r="AA5" s="169">
        <v>0.5</v>
      </c>
      <c r="AB5" s="169">
        <v>1</v>
      </c>
      <c r="AC5" s="169">
        <v>7</v>
      </c>
      <c r="AD5" s="169">
        <v>0.5</v>
      </c>
      <c r="AE5" s="16">
        <f t="shared" ref="AE5:AE12" si="4">SUM(Y5:AD5)</f>
        <v>13</v>
      </c>
      <c r="AH5" s="26" t="s">
        <v>23</v>
      </c>
      <c r="AI5" s="26" t="s">
        <v>91</v>
      </c>
      <c r="AJ5" s="169">
        <v>3</v>
      </c>
      <c r="AK5" s="169">
        <v>2</v>
      </c>
      <c r="AL5" s="169">
        <v>0.5</v>
      </c>
      <c r="AM5" s="169">
        <v>1</v>
      </c>
      <c r="AN5" s="169">
        <v>6</v>
      </c>
      <c r="AO5" s="169">
        <v>0.5</v>
      </c>
      <c r="AP5" s="16">
        <f>SUM(AJ5:AO5)</f>
        <v>13</v>
      </c>
      <c r="AR5" s="26" t="s">
        <v>23</v>
      </c>
      <c r="AS5" s="26" t="s">
        <v>91</v>
      </c>
      <c r="AT5" s="15">
        <v>15</v>
      </c>
      <c r="AU5" s="15">
        <v>2</v>
      </c>
      <c r="AV5" s="15">
        <v>0</v>
      </c>
      <c r="AW5" s="15">
        <v>1</v>
      </c>
      <c r="AX5" s="15">
        <v>7</v>
      </c>
      <c r="AY5" s="15">
        <v>0</v>
      </c>
      <c r="AZ5" s="16">
        <f>SUM(AT5:AY5)</f>
        <v>25</v>
      </c>
      <c r="BB5" s="7"/>
      <c r="BC5" s="7"/>
    </row>
    <row r="6" spans="1:55" s="3" customFormat="1" ht="15.75" customHeight="1">
      <c r="A6"/>
      <c r="B6"/>
      <c r="C6" s="26" t="s">
        <v>30</v>
      </c>
      <c r="D6" s="26" t="s">
        <v>91</v>
      </c>
      <c r="E6">
        <v>8</v>
      </c>
      <c r="F6">
        <v>5</v>
      </c>
      <c r="G6" s="235">
        <f t="shared" ref="G6:G47" si="5">E6/I6</f>
        <v>0.61538461538461542</v>
      </c>
      <c r="H6" s="235">
        <f t="shared" ref="H6:H47" si="6">F6/$I6</f>
        <v>0.38461538461538464</v>
      </c>
      <c r="I6">
        <f t="shared" ref="I6:I47" si="7">SUM(E6:F6)</f>
        <v>13</v>
      </c>
      <c r="J6"/>
      <c r="K6" s="26" t="s">
        <v>30</v>
      </c>
      <c r="L6">
        <f t="shared" si="0"/>
        <v>14</v>
      </c>
      <c r="M6" s="169">
        <f t="shared" si="1"/>
        <v>9</v>
      </c>
      <c r="N6" s="235">
        <f t="shared" si="2"/>
        <v>0.60869565217391308</v>
      </c>
      <c r="O6" s="235">
        <f t="shared" si="2"/>
        <v>0.39130434782608697</v>
      </c>
      <c r="P6">
        <v>5</v>
      </c>
      <c r="Q6" s="169">
        <v>4</v>
      </c>
      <c r="R6" s="169">
        <v>2</v>
      </c>
      <c r="S6" s="169">
        <v>6</v>
      </c>
      <c r="T6" s="169">
        <v>6</v>
      </c>
      <c r="U6" s="169"/>
      <c r="V6" s="16">
        <f t="shared" si="3"/>
        <v>23</v>
      </c>
      <c r="X6" s="26" t="s">
        <v>30</v>
      </c>
      <c r="Y6">
        <v>5</v>
      </c>
      <c r="Z6" s="169">
        <v>4</v>
      </c>
      <c r="AA6" s="169">
        <v>2</v>
      </c>
      <c r="AB6" s="169">
        <v>6</v>
      </c>
      <c r="AC6" s="169">
        <v>6</v>
      </c>
      <c r="AD6" s="169"/>
      <c r="AE6" s="16">
        <f t="shared" si="4"/>
        <v>23</v>
      </c>
      <c r="AG6" s="9"/>
      <c r="AH6" s="26" t="s">
        <v>30</v>
      </c>
      <c r="AI6" s="26" t="s">
        <v>91</v>
      </c>
      <c r="AJ6" s="169">
        <v>8</v>
      </c>
      <c r="AK6" s="169">
        <v>6</v>
      </c>
      <c r="AL6" s="169">
        <v>2</v>
      </c>
      <c r="AM6" s="169">
        <v>7</v>
      </c>
      <c r="AN6" s="169">
        <v>8</v>
      </c>
      <c r="AO6" s="169"/>
      <c r="AP6" s="16">
        <f>SUM(AJ6:AO6)</f>
        <v>31</v>
      </c>
      <c r="AR6" s="26" t="s">
        <v>30</v>
      </c>
      <c r="AS6" s="26" t="s">
        <v>91</v>
      </c>
      <c r="AT6" s="15" t="s">
        <v>79</v>
      </c>
      <c r="AU6" s="15" t="s">
        <v>79</v>
      </c>
      <c r="AV6" s="15" t="s">
        <v>79</v>
      </c>
      <c r="AW6" s="15" t="s">
        <v>79</v>
      </c>
      <c r="AX6" s="15" t="s">
        <v>79</v>
      </c>
      <c r="AY6" s="15" t="s">
        <v>79</v>
      </c>
      <c r="AZ6" s="16">
        <f>SUM(AT6:AY6)</f>
        <v>0</v>
      </c>
      <c r="BB6" s="7"/>
      <c r="BC6" s="7"/>
    </row>
    <row r="7" spans="1:55" s="3" customFormat="1">
      <c r="A7"/>
      <c r="B7"/>
      <c r="C7" s="26" t="s">
        <v>167</v>
      </c>
      <c r="D7" s="26" t="s">
        <v>91</v>
      </c>
      <c r="E7">
        <v>4</v>
      </c>
      <c r="F7">
        <v>2</v>
      </c>
      <c r="G7" s="235">
        <f t="shared" si="5"/>
        <v>0.66666666666666663</v>
      </c>
      <c r="H7" s="235">
        <f t="shared" si="6"/>
        <v>0.33333333333333331</v>
      </c>
      <c r="I7">
        <f t="shared" si="7"/>
        <v>6</v>
      </c>
      <c r="J7"/>
      <c r="K7" s="26" t="s">
        <v>167</v>
      </c>
      <c r="L7">
        <f t="shared" si="0"/>
        <v>16</v>
      </c>
      <c r="M7" s="169">
        <f t="shared" si="1"/>
        <v>3</v>
      </c>
      <c r="N7" s="235">
        <f t="shared" si="2"/>
        <v>0.84210526315789469</v>
      </c>
      <c r="O7" s="235">
        <f t="shared" si="2"/>
        <v>0.15789473684210525</v>
      </c>
      <c r="P7">
        <v>2</v>
      </c>
      <c r="Q7" s="169">
        <v>1</v>
      </c>
      <c r="R7" s="169">
        <v>1</v>
      </c>
      <c r="S7" s="169">
        <v>11</v>
      </c>
      <c r="T7" s="169">
        <v>4</v>
      </c>
      <c r="U7" s="169"/>
      <c r="V7" s="16">
        <f t="shared" si="3"/>
        <v>19</v>
      </c>
      <c r="X7" s="26" t="s">
        <v>167</v>
      </c>
      <c r="Y7">
        <v>2</v>
      </c>
      <c r="Z7" s="169">
        <v>1</v>
      </c>
      <c r="AA7" s="169">
        <v>1</v>
      </c>
      <c r="AB7" s="169">
        <v>11</v>
      </c>
      <c r="AC7" s="169">
        <v>4</v>
      </c>
      <c r="AD7" s="169"/>
      <c r="AE7" s="16">
        <f t="shared" si="4"/>
        <v>19</v>
      </c>
      <c r="AH7" s="26" t="s">
        <v>167</v>
      </c>
      <c r="AI7" s="26" t="s">
        <v>91</v>
      </c>
      <c r="AJ7" s="169">
        <v>2</v>
      </c>
      <c r="AK7" s="169">
        <v>1</v>
      </c>
      <c r="AL7" s="169">
        <v>1</v>
      </c>
      <c r="AM7" s="169">
        <v>11</v>
      </c>
      <c r="AN7" s="169">
        <v>4</v>
      </c>
      <c r="AO7" s="169"/>
      <c r="AP7" s="16">
        <f>SUM(AJ7:AO7)</f>
        <v>19</v>
      </c>
      <c r="AR7" s="26"/>
      <c r="AS7" s="26"/>
      <c r="AT7" s="15"/>
      <c r="AU7" s="15"/>
      <c r="AV7" s="15"/>
      <c r="AW7" s="15"/>
      <c r="AX7" s="15"/>
      <c r="AY7" s="15"/>
      <c r="AZ7" s="16"/>
      <c r="BB7" s="7"/>
      <c r="BC7" s="7"/>
    </row>
    <row r="8" spans="1:55" s="3" customFormat="1">
      <c r="A8"/>
      <c r="B8"/>
      <c r="C8" s="26" t="s">
        <v>68</v>
      </c>
      <c r="D8" s="26" t="s">
        <v>91</v>
      </c>
      <c r="E8">
        <v>50</v>
      </c>
      <c r="F8">
        <v>27</v>
      </c>
      <c r="G8" s="235">
        <f t="shared" si="5"/>
        <v>0.64935064935064934</v>
      </c>
      <c r="H8" s="235">
        <f t="shared" si="6"/>
        <v>0.35064935064935066</v>
      </c>
      <c r="I8">
        <f t="shared" si="7"/>
        <v>77</v>
      </c>
      <c r="J8"/>
      <c r="K8" s="26" t="s">
        <v>68</v>
      </c>
      <c r="L8">
        <f t="shared" si="0"/>
        <v>47</v>
      </c>
      <c r="M8" s="169">
        <f t="shared" si="1"/>
        <v>11</v>
      </c>
      <c r="N8" s="235">
        <f t="shared" si="2"/>
        <v>0.81034482758620685</v>
      </c>
      <c r="O8" s="235">
        <f t="shared" si="2"/>
        <v>0.18965517241379309</v>
      </c>
      <c r="P8">
        <v>7</v>
      </c>
      <c r="Q8" s="169">
        <v>4</v>
      </c>
      <c r="R8" s="169">
        <v>6</v>
      </c>
      <c r="S8" s="169">
        <v>13</v>
      </c>
      <c r="T8" s="169">
        <v>18</v>
      </c>
      <c r="U8" s="169">
        <v>10</v>
      </c>
      <c r="V8" s="16">
        <f t="shared" si="3"/>
        <v>58</v>
      </c>
      <c r="X8" s="26" t="s">
        <v>68</v>
      </c>
      <c r="Y8">
        <v>7</v>
      </c>
      <c r="Z8" s="169">
        <v>4</v>
      </c>
      <c r="AA8" s="169">
        <v>6</v>
      </c>
      <c r="AB8" s="169">
        <v>13</v>
      </c>
      <c r="AC8" s="169">
        <v>18</v>
      </c>
      <c r="AD8" s="169">
        <v>10</v>
      </c>
      <c r="AE8" s="16">
        <f t="shared" si="4"/>
        <v>58</v>
      </c>
      <c r="AG8" s="9"/>
      <c r="AH8" s="26" t="s">
        <v>68</v>
      </c>
      <c r="AI8" s="26" t="s">
        <v>91</v>
      </c>
      <c r="AJ8" s="169">
        <v>7</v>
      </c>
      <c r="AK8" s="169">
        <v>4</v>
      </c>
      <c r="AL8" s="169">
        <v>6</v>
      </c>
      <c r="AM8" s="169">
        <v>13</v>
      </c>
      <c r="AN8" s="169">
        <v>15</v>
      </c>
      <c r="AO8" s="169">
        <v>10</v>
      </c>
      <c r="AP8" s="16">
        <f>SUM(AJ8:AO8)</f>
        <v>55</v>
      </c>
      <c r="AR8" s="26" t="s">
        <v>68</v>
      </c>
      <c r="AS8" s="26" t="s">
        <v>91</v>
      </c>
      <c r="AT8" s="15">
        <v>10</v>
      </c>
      <c r="AU8" s="15">
        <v>4</v>
      </c>
      <c r="AV8" s="15">
        <v>1</v>
      </c>
      <c r="AW8" s="15">
        <v>31</v>
      </c>
      <c r="AX8" s="15">
        <v>20</v>
      </c>
      <c r="AY8" s="15">
        <v>0</v>
      </c>
      <c r="AZ8" s="16">
        <f>SUM(AT8:AY8)</f>
        <v>66</v>
      </c>
      <c r="BB8" s="7"/>
      <c r="BC8" s="7"/>
    </row>
    <row r="9" spans="1:55" s="3" customFormat="1">
      <c r="A9"/>
      <c r="B9"/>
      <c r="C9" t="s">
        <v>124</v>
      </c>
      <c r="D9" s="26"/>
      <c r="E9">
        <v>12</v>
      </c>
      <c r="F9">
        <v>2</v>
      </c>
      <c r="G9" s="235">
        <f t="shared" si="5"/>
        <v>0.8571428571428571</v>
      </c>
      <c r="H9" s="235">
        <f t="shared" si="6"/>
        <v>0.14285714285714285</v>
      </c>
      <c r="I9">
        <f t="shared" si="7"/>
        <v>14</v>
      </c>
      <c r="J9"/>
      <c r="K9" s="193" t="s">
        <v>124</v>
      </c>
      <c r="L9">
        <f t="shared" si="0"/>
        <v>17</v>
      </c>
      <c r="M9" s="169">
        <f t="shared" si="1"/>
        <v>5</v>
      </c>
      <c r="N9" s="235">
        <f t="shared" si="2"/>
        <v>0.77272727272727271</v>
      </c>
      <c r="O9" s="235">
        <f t="shared" si="2"/>
        <v>0.22727272727272727</v>
      </c>
      <c r="P9">
        <v>2</v>
      </c>
      <c r="Q9" s="169">
        <v>3</v>
      </c>
      <c r="R9" s="169">
        <v>1</v>
      </c>
      <c r="S9" s="169">
        <v>3</v>
      </c>
      <c r="T9" s="169">
        <v>12</v>
      </c>
      <c r="U9" s="169">
        <v>1</v>
      </c>
      <c r="V9" s="16">
        <f t="shared" si="3"/>
        <v>22</v>
      </c>
      <c r="X9" s="193" t="s">
        <v>124</v>
      </c>
      <c r="Y9">
        <v>2</v>
      </c>
      <c r="Z9" s="169">
        <v>3</v>
      </c>
      <c r="AA9" s="169">
        <v>1</v>
      </c>
      <c r="AB9" s="169">
        <v>3</v>
      </c>
      <c r="AC9" s="169">
        <v>12</v>
      </c>
      <c r="AD9" s="169">
        <v>1</v>
      </c>
      <c r="AE9" s="16">
        <f t="shared" si="4"/>
        <v>22</v>
      </c>
      <c r="AG9" s="9"/>
      <c r="AH9" s="26"/>
      <c r="AI9" s="26"/>
      <c r="AJ9" s="169"/>
      <c r="AK9" s="169"/>
      <c r="AL9" s="169"/>
      <c r="AM9" s="169"/>
      <c r="AN9" s="169"/>
      <c r="AO9" s="169"/>
      <c r="AP9" s="16"/>
      <c r="AR9" s="26"/>
      <c r="AS9" s="26"/>
      <c r="AT9" s="15"/>
      <c r="AU9" s="15"/>
      <c r="AV9" s="15"/>
      <c r="AW9" s="15"/>
      <c r="AX9" s="15"/>
      <c r="AY9" s="15"/>
      <c r="AZ9" s="16"/>
      <c r="BB9" s="7"/>
      <c r="BC9" s="7"/>
    </row>
    <row r="10" spans="1:55" s="3" customFormat="1">
      <c r="A10"/>
      <c r="B10"/>
      <c r="C10" s="26" t="s">
        <v>96</v>
      </c>
      <c r="D10" s="27" t="s">
        <v>91</v>
      </c>
      <c r="E10">
        <v>15</v>
      </c>
      <c r="F10">
        <v>3</v>
      </c>
      <c r="G10" s="235">
        <f t="shared" si="5"/>
        <v>0.83333333333333337</v>
      </c>
      <c r="H10" s="235">
        <f t="shared" si="6"/>
        <v>0.16666666666666666</v>
      </c>
      <c r="I10">
        <f t="shared" si="7"/>
        <v>18</v>
      </c>
      <c r="J10"/>
      <c r="K10" s="26" t="s">
        <v>96</v>
      </c>
      <c r="L10">
        <f t="shared" si="0"/>
        <v>19</v>
      </c>
      <c r="M10" s="169">
        <f t="shared" si="1"/>
        <v>5</v>
      </c>
      <c r="N10" s="235">
        <f t="shared" si="2"/>
        <v>0.79166666666666663</v>
      </c>
      <c r="O10" s="235">
        <f t="shared" si="2"/>
        <v>0.20833333333333334</v>
      </c>
      <c r="P10">
        <v>3</v>
      </c>
      <c r="Q10" s="169">
        <v>2</v>
      </c>
      <c r="R10" s="169">
        <v>1</v>
      </c>
      <c r="S10" s="169">
        <v>2</v>
      </c>
      <c r="T10" s="169">
        <v>15</v>
      </c>
      <c r="U10" s="169">
        <v>1</v>
      </c>
      <c r="V10" s="16">
        <f t="shared" si="3"/>
        <v>24</v>
      </c>
      <c r="X10" s="26" t="s">
        <v>96</v>
      </c>
      <c r="Y10">
        <v>3</v>
      </c>
      <c r="Z10" s="169">
        <v>2</v>
      </c>
      <c r="AA10" s="169">
        <v>1</v>
      </c>
      <c r="AB10" s="169">
        <v>2</v>
      </c>
      <c r="AC10" s="169">
        <v>15</v>
      </c>
      <c r="AD10" s="169">
        <v>1</v>
      </c>
      <c r="AE10" s="16">
        <f t="shared" si="4"/>
        <v>24</v>
      </c>
      <c r="AH10" s="26" t="s">
        <v>96</v>
      </c>
      <c r="AI10" s="27" t="s">
        <v>91</v>
      </c>
      <c r="AJ10" s="169">
        <v>6</v>
      </c>
      <c r="AK10" s="169">
        <v>3</v>
      </c>
      <c r="AL10" s="169">
        <v>1</v>
      </c>
      <c r="AM10" s="169"/>
      <c r="AN10" s="169">
        <v>9</v>
      </c>
      <c r="AO10" s="169"/>
      <c r="AP10" s="16">
        <f>SUM(AJ10:AO10)</f>
        <v>19</v>
      </c>
      <c r="AR10" s="26" t="s">
        <v>96</v>
      </c>
      <c r="AS10" s="27" t="s">
        <v>91</v>
      </c>
      <c r="AT10" s="15" t="s">
        <v>79</v>
      </c>
      <c r="AU10" s="15" t="s">
        <v>79</v>
      </c>
      <c r="AV10" s="15" t="s">
        <v>79</v>
      </c>
      <c r="AW10" s="15" t="s">
        <v>79</v>
      </c>
      <c r="AX10" s="15" t="s">
        <v>79</v>
      </c>
      <c r="AY10" s="15" t="s">
        <v>79</v>
      </c>
      <c r="AZ10" s="16">
        <f>SUM(AT10:AY10)</f>
        <v>0</v>
      </c>
      <c r="BB10" s="7"/>
      <c r="BC10" s="7"/>
    </row>
    <row r="11" spans="1:55" s="3" customFormat="1">
      <c r="A11"/>
      <c r="B11"/>
      <c r="C11" s="26" t="s">
        <v>24</v>
      </c>
      <c r="D11" s="26" t="s">
        <v>91</v>
      </c>
      <c r="E11">
        <v>11</v>
      </c>
      <c r="F11">
        <v>10</v>
      </c>
      <c r="G11" s="235">
        <f t="shared" si="5"/>
        <v>0.52380952380952384</v>
      </c>
      <c r="H11" s="235">
        <f t="shared" si="6"/>
        <v>0.47619047619047616</v>
      </c>
      <c r="I11">
        <f t="shared" si="7"/>
        <v>21</v>
      </c>
      <c r="J11"/>
      <c r="K11" s="26" t="s">
        <v>24</v>
      </c>
      <c r="L11">
        <f t="shared" si="0"/>
        <v>15</v>
      </c>
      <c r="M11" s="169">
        <f t="shared" si="1"/>
        <v>6</v>
      </c>
      <c r="N11" s="235">
        <f t="shared" si="2"/>
        <v>0.7142857142857143</v>
      </c>
      <c r="O11" s="235">
        <f t="shared" si="2"/>
        <v>0.2857142857142857</v>
      </c>
      <c r="P11">
        <v>4</v>
      </c>
      <c r="Q11" s="169">
        <v>2</v>
      </c>
      <c r="R11" s="169">
        <v>1</v>
      </c>
      <c r="S11" s="169">
        <v>1</v>
      </c>
      <c r="T11" s="169">
        <v>9</v>
      </c>
      <c r="U11" s="169">
        <v>4</v>
      </c>
      <c r="V11" s="16">
        <f t="shared" si="3"/>
        <v>21</v>
      </c>
      <c r="X11" s="26" t="s">
        <v>24</v>
      </c>
      <c r="Y11">
        <v>4</v>
      </c>
      <c r="Z11" s="169">
        <v>2</v>
      </c>
      <c r="AA11" s="169">
        <v>1</v>
      </c>
      <c r="AB11" s="169">
        <v>1</v>
      </c>
      <c r="AC11" s="169">
        <v>9</v>
      </c>
      <c r="AD11" s="169">
        <v>4</v>
      </c>
      <c r="AE11" s="16">
        <f t="shared" si="4"/>
        <v>21</v>
      </c>
      <c r="AH11" s="26" t="s">
        <v>24</v>
      </c>
      <c r="AI11" s="26" t="s">
        <v>91</v>
      </c>
      <c r="AJ11" s="169">
        <v>6</v>
      </c>
      <c r="AK11" s="169">
        <v>3</v>
      </c>
      <c r="AL11" s="169">
        <v>1</v>
      </c>
      <c r="AM11" s="169"/>
      <c r="AN11" s="169">
        <v>5</v>
      </c>
      <c r="AO11" s="169">
        <v>7</v>
      </c>
      <c r="AP11" s="16">
        <f>SUM(AJ11:AO11)</f>
        <v>22</v>
      </c>
      <c r="AR11" s="26" t="s">
        <v>24</v>
      </c>
      <c r="AS11" s="26" t="s">
        <v>91</v>
      </c>
      <c r="AT11" s="15">
        <v>6</v>
      </c>
      <c r="AU11" s="15">
        <v>3</v>
      </c>
      <c r="AV11" s="15">
        <v>1</v>
      </c>
      <c r="AW11" s="15">
        <v>0</v>
      </c>
      <c r="AX11" s="15">
        <v>5</v>
      </c>
      <c r="AY11" s="15">
        <v>7</v>
      </c>
      <c r="AZ11" s="16">
        <f>SUM(AT11:AY11)</f>
        <v>22</v>
      </c>
      <c r="BB11" s="7"/>
      <c r="BC11" s="7"/>
    </row>
    <row r="12" spans="1:55" s="3" customFormat="1">
      <c r="A12"/>
      <c r="B12"/>
      <c r="C12" s="26" t="s">
        <v>94</v>
      </c>
      <c r="D12" s="26" t="s">
        <v>91</v>
      </c>
      <c r="E12">
        <v>38.5</v>
      </c>
      <c r="F12">
        <v>50</v>
      </c>
      <c r="G12" s="235">
        <f t="shared" si="5"/>
        <v>0.43502824858757061</v>
      </c>
      <c r="H12" s="235">
        <f t="shared" si="6"/>
        <v>0.56497175141242939</v>
      </c>
      <c r="I12">
        <f t="shared" si="7"/>
        <v>88.5</v>
      </c>
      <c r="J12"/>
      <c r="K12" s="26" t="s">
        <v>94</v>
      </c>
      <c r="L12">
        <f t="shared" si="0"/>
        <v>40.6</v>
      </c>
      <c r="M12" s="169">
        <f t="shared" si="1"/>
        <v>39.6</v>
      </c>
      <c r="N12" s="235">
        <f t="shared" si="2"/>
        <v>0.50623441396508728</v>
      </c>
      <c r="O12" s="235">
        <f t="shared" si="2"/>
        <v>0.49376558603491272</v>
      </c>
      <c r="P12">
        <v>22.8</v>
      </c>
      <c r="Q12" s="169">
        <v>16.8</v>
      </c>
      <c r="R12" s="169">
        <v>3.2</v>
      </c>
      <c r="S12" s="169">
        <v>15</v>
      </c>
      <c r="T12" s="169">
        <v>14.9</v>
      </c>
      <c r="U12" s="169">
        <v>7.5</v>
      </c>
      <c r="V12" s="16">
        <f t="shared" si="3"/>
        <v>80.2</v>
      </c>
      <c r="X12" s="26" t="s">
        <v>94</v>
      </c>
      <c r="Y12">
        <v>22.8</v>
      </c>
      <c r="Z12" s="169">
        <v>16.8</v>
      </c>
      <c r="AA12" s="169">
        <v>3.2</v>
      </c>
      <c r="AB12" s="169">
        <v>15</v>
      </c>
      <c r="AC12" s="169">
        <v>14.9</v>
      </c>
      <c r="AD12" s="169">
        <v>7.5</v>
      </c>
      <c r="AE12" s="16">
        <f t="shared" si="4"/>
        <v>80.2</v>
      </c>
      <c r="AG12" s="9"/>
      <c r="AH12" s="26" t="s">
        <v>94</v>
      </c>
      <c r="AI12" s="26" t="s">
        <v>91</v>
      </c>
      <c r="AJ12" s="169">
        <v>16.8</v>
      </c>
      <c r="AK12" s="169">
        <v>15.2</v>
      </c>
      <c r="AL12" s="169">
        <v>3</v>
      </c>
      <c r="AM12" s="169">
        <v>16.8</v>
      </c>
      <c r="AN12" s="169">
        <v>11</v>
      </c>
      <c r="AO12" s="169">
        <v>7.8</v>
      </c>
      <c r="AP12" s="16">
        <f>SUM(AJ12:AO12)</f>
        <v>70.599999999999994</v>
      </c>
      <c r="AR12" s="26"/>
      <c r="AS12" s="26"/>
      <c r="AT12" s="15"/>
      <c r="AU12" s="15"/>
      <c r="AV12" s="15"/>
      <c r="AW12" s="15"/>
      <c r="AX12" s="15"/>
      <c r="AY12" s="15"/>
      <c r="AZ12" s="16"/>
      <c r="BB12" s="7"/>
      <c r="BC12" s="7"/>
    </row>
    <row r="13" spans="1:55" s="3" customFormat="1">
      <c r="A13"/>
      <c r="B13"/>
      <c r="C13" s="26" t="s">
        <v>82</v>
      </c>
      <c r="D13" s="26" t="s">
        <v>91</v>
      </c>
      <c r="E13"/>
      <c r="F13"/>
      <c r="G13" s="235"/>
      <c r="H13" s="235"/>
      <c r="I13">
        <f t="shared" si="7"/>
        <v>0</v>
      </c>
      <c r="J13"/>
      <c r="K13" s="26" t="s">
        <v>82</v>
      </c>
      <c r="L13">
        <f t="shared" si="0"/>
        <v>0</v>
      </c>
      <c r="M13" s="169">
        <f t="shared" si="1"/>
        <v>0</v>
      </c>
      <c r="N13" s="235"/>
      <c r="O13" s="235"/>
      <c r="P13"/>
      <c r="Q13" s="169"/>
      <c r="R13" s="169"/>
      <c r="S13" s="169"/>
      <c r="T13" s="169"/>
      <c r="U13" s="169"/>
      <c r="V13" s="16"/>
      <c r="X13" s="26" t="s">
        <v>82</v>
      </c>
      <c r="Y13"/>
      <c r="Z13" s="169"/>
      <c r="AA13" s="169"/>
      <c r="AB13" s="169"/>
      <c r="AC13" s="169"/>
      <c r="AD13" s="169"/>
      <c r="AE13" s="16"/>
      <c r="AG13" s="9"/>
      <c r="AH13" s="26" t="s">
        <v>82</v>
      </c>
      <c r="AI13" s="26" t="s">
        <v>91</v>
      </c>
      <c r="AJ13" s="169"/>
      <c r="AK13" s="169"/>
      <c r="AL13" s="169"/>
      <c r="AM13" s="169"/>
      <c r="AN13" s="169"/>
      <c r="AO13" s="169"/>
      <c r="AP13" s="16"/>
      <c r="AR13" s="26"/>
      <c r="AS13" s="26"/>
      <c r="AT13" s="15"/>
      <c r="AU13" s="15"/>
      <c r="AV13" s="15"/>
      <c r="AW13" s="15"/>
      <c r="AX13" s="15"/>
      <c r="AY13" s="15"/>
      <c r="AZ13" s="16"/>
      <c r="BB13" s="7"/>
      <c r="BC13" s="7"/>
    </row>
    <row r="14" spans="1:55" s="3" customFormat="1">
      <c r="A14"/>
      <c r="B14"/>
      <c r="C14" s="28" t="s">
        <v>80</v>
      </c>
      <c r="D14" s="28" t="s">
        <v>91</v>
      </c>
      <c r="E14">
        <v>81</v>
      </c>
      <c r="F14">
        <v>95</v>
      </c>
      <c r="G14" s="235">
        <f t="shared" si="5"/>
        <v>0.46022727272727271</v>
      </c>
      <c r="H14" s="235">
        <f t="shared" si="6"/>
        <v>0.53977272727272729</v>
      </c>
      <c r="I14">
        <f t="shared" si="7"/>
        <v>176</v>
      </c>
      <c r="J14"/>
      <c r="K14" s="28" t="s">
        <v>80</v>
      </c>
      <c r="L14">
        <f t="shared" si="0"/>
        <v>122</v>
      </c>
      <c r="M14" s="169">
        <f t="shared" si="1"/>
        <v>37</v>
      </c>
      <c r="N14" s="235">
        <f t="shared" ref="N14:O16" si="8">L14/$V14</f>
        <v>0.76729559748427678</v>
      </c>
      <c r="O14" s="235">
        <f t="shared" si="8"/>
        <v>0.23270440251572327</v>
      </c>
      <c r="P14">
        <v>30</v>
      </c>
      <c r="Q14" s="169">
        <v>7</v>
      </c>
      <c r="R14" s="169">
        <v>13</v>
      </c>
      <c r="S14" s="169">
        <v>31</v>
      </c>
      <c r="T14" s="169">
        <v>31</v>
      </c>
      <c r="U14" s="169">
        <v>47</v>
      </c>
      <c r="V14" s="16">
        <f t="shared" ref="V14:V26" si="9">SUM(P14:U14)</f>
        <v>159</v>
      </c>
      <c r="X14" s="28" t="s">
        <v>80</v>
      </c>
      <c r="Y14">
        <v>30</v>
      </c>
      <c r="Z14" s="169">
        <v>7</v>
      </c>
      <c r="AA14" s="169">
        <v>13</v>
      </c>
      <c r="AB14" s="169">
        <v>31</v>
      </c>
      <c r="AC14" s="169">
        <v>31</v>
      </c>
      <c r="AD14" s="169">
        <v>47</v>
      </c>
      <c r="AE14" s="16">
        <f t="shared" ref="AE14:AE26" si="10">SUM(Y14:AD14)</f>
        <v>159</v>
      </c>
      <c r="AG14" s="9"/>
      <c r="AH14" s="28" t="s">
        <v>80</v>
      </c>
      <c r="AI14" s="28" t="s">
        <v>91</v>
      </c>
      <c r="AJ14" s="169">
        <v>34</v>
      </c>
      <c r="AK14" s="169">
        <v>6</v>
      </c>
      <c r="AL14" s="169">
        <v>11</v>
      </c>
      <c r="AM14" s="169">
        <v>29</v>
      </c>
      <c r="AN14" s="169">
        <v>29</v>
      </c>
      <c r="AO14" s="169">
        <v>41</v>
      </c>
      <c r="AP14" s="16">
        <f t="shared" ref="AP14:AP26" si="11">SUM(AJ14:AO14)</f>
        <v>150</v>
      </c>
      <c r="AR14" s="28" t="s">
        <v>80</v>
      </c>
      <c r="AS14" s="28" t="s">
        <v>91</v>
      </c>
      <c r="AT14" s="15" t="s">
        <v>79</v>
      </c>
      <c r="AU14" s="15" t="s">
        <v>79</v>
      </c>
      <c r="AV14" s="15" t="s">
        <v>79</v>
      </c>
      <c r="AW14" s="15" t="s">
        <v>79</v>
      </c>
      <c r="AX14" s="15" t="s">
        <v>79</v>
      </c>
      <c r="AY14" s="15" t="s">
        <v>79</v>
      </c>
      <c r="AZ14" s="16">
        <f>SUM(AT14:AY14)</f>
        <v>0</v>
      </c>
      <c r="BB14" s="7"/>
      <c r="BC14" s="7"/>
    </row>
    <row r="15" spans="1:55" s="3" customFormat="1">
      <c r="A15"/>
      <c r="B15"/>
      <c r="C15" s="26" t="s">
        <v>25</v>
      </c>
      <c r="D15" s="26" t="s">
        <v>91</v>
      </c>
      <c r="E15">
        <v>63.9</v>
      </c>
      <c r="F15">
        <v>34.200000000000003</v>
      </c>
      <c r="G15" s="235">
        <f t="shared" si="5"/>
        <v>0.65137614678899081</v>
      </c>
      <c r="H15" s="235">
        <f t="shared" si="6"/>
        <v>0.34862385321100925</v>
      </c>
      <c r="I15">
        <f t="shared" si="7"/>
        <v>98.1</v>
      </c>
      <c r="J15"/>
      <c r="K15" s="26" t="s">
        <v>25</v>
      </c>
      <c r="L15">
        <f t="shared" si="0"/>
        <v>144.80000000000001</v>
      </c>
      <c r="M15" s="169">
        <f t="shared" si="1"/>
        <v>35.9</v>
      </c>
      <c r="N15" s="235">
        <f t="shared" si="8"/>
        <v>0.80132816823464315</v>
      </c>
      <c r="O15" s="235">
        <f t="shared" si="8"/>
        <v>0.19867183176535694</v>
      </c>
      <c r="P15">
        <v>26.8</v>
      </c>
      <c r="Q15" s="236">
        <v>9.1</v>
      </c>
      <c r="R15" s="236">
        <v>17.399999999999999</v>
      </c>
      <c r="S15" s="236">
        <v>71.7</v>
      </c>
      <c r="T15" s="236">
        <v>51.7</v>
      </c>
      <c r="U15" s="236">
        <v>4</v>
      </c>
      <c r="V15" s="16">
        <f t="shared" si="9"/>
        <v>180.7</v>
      </c>
      <c r="X15" s="26" t="s">
        <v>25</v>
      </c>
      <c r="Y15">
        <v>26.8</v>
      </c>
      <c r="Z15" s="236">
        <v>9.1</v>
      </c>
      <c r="AA15" s="236">
        <v>17.399999999999999</v>
      </c>
      <c r="AB15" s="236">
        <v>71.7</v>
      </c>
      <c r="AC15" s="236">
        <v>51.7</v>
      </c>
      <c r="AD15" s="236">
        <v>4</v>
      </c>
      <c r="AE15" s="16">
        <f t="shared" si="10"/>
        <v>180.7</v>
      </c>
      <c r="AG15" s="9"/>
      <c r="AH15" s="26" t="s">
        <v>25</v>
      </c>
      <c r="AI15" s="26" t="s">
        <v>91</v>
      </c>
      <c r="AJ15" s="236">
        <v>26.6</v>
      </c>
      <c r="AK15" s="236">
        <v>9.5</v>
      </c>
      <c r="AL15" s="236">
        <v>14.4</v>
      </c>
      <c r="AM15" s="236">
        <v>64</v>
      </c>
      <c r="AN15" s="236">
        <v>53.5</v>
      </c>
      <c r="AO15" s="236">
        <v>4</v>
      </c>
      <c r="AP15" s="16">
        <f t="shared" si="11"/>
        <v>172</v>
      </c>
      <c r="AR15" s="26" t="s">
        <v>25</v>
      </c>
      <c r="AS15" s="26" t="s">
        <v>91</v>
      </c>
      <c r="AT15" s="15">
        <v>29.5</v>
      </c>
      <c r="AU15" s="15">
        <v>3.6</v>
      </c>
      <c r="AV15" s="15">
        <v>15.4</v>
      </c>
      <c r="AW15" s="15">
        <v>63.1</v>
      </c>
      <c r="AX15" s="15">
        <v>52.4</v>
      </c>
      <c r="AY15" s="15">
        <v>4</v>
      </c>
      <c r="AZ15" s="16">
        <f>SUM(AT15:AY15)</f>
        <v>168</v>
      </c>
      <c r="BB15" s="7"/>
      <c r="BC15" s="7"/>
    </row>
    <row r="16" spans="1:55" s="3" customFormat="1">
      <c r="A16"/>
      <c r="B16"/>
      <c r="C16" s="26" t="s">
        <v>7</v>
      </c>
      <c r="D16" s="26" t="s">
        <v>91</v>
      </c>
      <c r="E16">
        <v>2</v>
      </c>
      <c r="F16">
        <v>1.5</v>
      </c>
      <c r="G16" s="235">
        <f t="shared" si="5"/>
        <v>0.5714285714285714</v>
      </c>
      <c r="H16" s="235">
        <f t="shared" si="6"/>
        <v>0.42857142857142855</v>
      </c>
      <c r="I16">
        <f t="shared" si="7"/>
        <v>3.5</v>
      </c>
      <c r="J16"/>
      <c r="K16" s="26" t="s">
        <v>7</v>
      </c>
      <c r="L16">
        <f t="shared" si="0"/>
        <v>4</v>
      </c>
      <c r="M16" s="169">
        <f t="shared" si="1"/>
        <v>1</v>
      </c>
      <c r="N16" s="235">
        <f t="shared" si="8"/>
        <v>0.8</v>
      </c>
      <c r="O16" s="235">
        <f t="shared" si="8"/>
        <v>0.2</v>
      </c>
      <c r="P16">
        <v>0.5</v>
      </c>
      <c r="Q16" s="169">
        <v>0.5</v>
      </c>
      <c r="R16" s="169">
        <v>2</v>
      </c>
      <c r="S16" s="169"/>
      <c r="T16" s="169">
        <v>1</v>
      </c>
      <c r="U16" s="169">
        <v>1</v>
      </c>
      <c r="V16" s="16">
        <f t="shared" si="9"/>
        <v>5</v>
      </c>
      <c r="X16" s="26" t="s">
        <v>7</v>
      </c>
      <c r="Y16">
        <v>0.5</v>
      </c>
      <c r="Z16" s="169">
        <v>0.5</v>
      </c>
      <c r="AA16" s="169">
        <v>2</v>
      </c>
      <c r="AB16" s="169"/>
      <c r="AC16" s="169">
        <v>1</v>
      </c>
      <c r="AD16" s="169">
        <v>1</v>
      </c>
      <c r="AE16" s="16">
        <f t="shared" si="10"/>
        <v>5</v>
      </c>
      <c r="AH16" s="26" t="s">
        <v>7</v>
      </c>
      <c r="AI16" s="26" t="s">
        <v>91</v>
      </c>
      <c r="AJ16" s="169">
        <v>1</v>
      </c>
      <c r="AK16" s="169"/>
      <c r="AL16" s="169"/>
      <c r="AM16" s="169"/>
      <c r="AN16" s="169">
        <v>1</v>
      </c>
      <c r="AO16" s="169">
        <v>2</v>
      </c>
      <c r="AP16" s="16">
        <f t="shared" si="11"/>
        <v>4</v>
      </c>
      <c r="AR16" s="26" t="s">
        <v>7</v>
      </c>
      <c r="AS16" s="26" t="s">
        <v>91</v>
      </c>
      <c r="AT16" s="15">
        <v>1</v>
      </c>
      <c r="AU16" s="17"/>
      <c r="AV16" s="15"/>
      <c r="AW16" s="15">
        <v>0</v>
      </c>
      <c r="AX16" s="15">
        <v>1</v>
      </c>
      <c r="AY16" s="15">
        <v>2</v>
      </c>
      <c r="AZ16" s="16">
        <f>SUM(AT16:AY16)</f>
        <v>4</v>
      </c>
      <c r="BB16" s="7"/>
      <c r="BC16" s="7"/>
    </row>
    <row r="17" spans="1:55" s="3" customFormat="1">
      <c r="A17"/>
      <c r="B17"/>
      <c r="C17" s="26" t="s">
        <v>78</v>
      </c>
      <c r="D17" s="26" t="s">
        <v>91</v>
      </c>
      <c r="E17">
        <v>20</v>
      </c>
      <c r="F17">
        <v>6</v>
      </c>
      <c r="G17" s="235">
        <f t="shared" si="5"/>
        <v>0.76923076923076927</v>
      </c>
      <c r="H17" s="235">
        <f t="shared" si="6"/>
        <v>0.23076923076923078</v>
      </c>
      <c r="I17">
        <f t="shared" si="7"/>
        <v>26</v>
      </c>
      <c r="J17"/>
      <c r="K17" s="26" t="s">
        <v>78</v>
      </c>
      <c r="L17">
        <f t="shared" si="0"/>
        <v>0</v>
      </c>
      <c r="M17" s="169">
        <f t="shared" si="1"/>
        <v>0</v>
      </c>
      <c r="N17" s="235"/>
      <c r="O17" s="235"/>
      <c r="P17"/>
      <c r="Q17" s="169"/>
      <c r="R17" s="169"/>
      <c r="S17" s="169"/>
      <c r="T17" s="169"/>
      <c r="U17" s="169"/>
      <c r="V17" s="16">
        <f t="shared" si="9"/>
        <v>0</v>
      </c>
      <c r="X17" s="26" t="s">
        <v>78</v>
      </c>
      <c r="Y17"/>
      <c r="Z17" s="169"/>
      <c r="AA17" s="169"/>
      <c r="AB17" s="169"/>
      <c r="AC17" s="169"/>
      <c r="AD17" s="169"/>
      <c r="AE17" s="16">
        <f t="shared" si="10"/>
        <v>0</v>
      </c>
      <c r="AH17" s="26" t="s">
        <v>78</v>
      </c>
      <c r="AI17" s="26" t="s">
        <v>91</v>
      </c>
      <c r="AJ17" s="169">
        <v>0.12</v>
      </c>
      <c r="AK17" s="169">
        <v>1.97</v>
      </c>
      <c r="AL17" s="169">
        <v>12.3</v>
      </c>
      <c r="AM17" s="169">
        <v>4.45</v>
      </c>
      <c r="AN17" s="169">
        <v>5.36</v>
      </c>
      <c r="AO17" s="169">
        <v>2.5</v>
      </c>
      <c r="AP17" s="16">
        <f t="shared" si="11"/>
        <v>26.7</v>
      </c>
      <c r="AR17" s="26"/>
      <c r="AS17" s="26"/>
      <c r="AT17" s="15"/>
      <c r="AU17" s="17"/>
      <c r="AV17" s="15"/>
      <c r="AW17" s="15"/>
      <c r="AX17" s="15"/>
      <c r="AY17" s="15"/>
      <c r="AZ17" s="16"/>
      <c r="BB17" s="7"/>
      <c r="BC17" s="7"/>
    </row>
    <row r="18" spans="1:55" s="3" customFormat="1">
      <c r="A18"/>
      <c r="B18"/>
      <c r="C18" s="26" t="s">
        <v>21</v>
      </c>
      <c r="D18" s="26" t="s">
        <v>91</v>
      </c>
      <c r="E18">
        <v>19</v>
      </c>
      <c r="F18">
        <v>16</v>
      </c>
      <c r="G18" s="235">
        <f t="shared" si="5"/>
        <v>0.54285714285714282</v>
      </c>
      <c r="H18" s="235">
        <f t="shared" si="6"/>
        <v>0.45714285714285713</v>
      </c>
      <c r="I18">
        <f t="shared" si="7"/>
        <v>35</v>
      </c>
      <c r="J18"/>
      <c r="K18" s="26" t="s">
        <v>21</v>
      </c>
      <c r="L18">
        <f t="shared" si="0"/>
        <v>45</v>
      </c>
      <c r="M18" s="169">
        <f t="shared" si="1"/>
        <v>16</v>
      </c>
      <c r="N18" s="235">
        <f t="shared" ref="N18:N26" si="12">L18/$V18</f>
        <v>0.73770491803278693</v>
      </c>
      <c r="O18" s="235">
        <f t="shared" ref="O18:O26" si="13">M18/$V18</f>
        <v>0.26229508196721313</v>
      </c>
      <c r="P18">
        <v>14</v>
      </c>
      <c r="Q18" s="169">
        <v>2</v>
      </c>
      <c r="R18" s="169">
        <v>2</v>
      </c>
      <c r="S18" s="169">
        <v>1</v>
      </c>
      <c r="T18" s="169">
        <v>19</v>
      </c>
      <c r="U18" s="169">
        <v>23</v>
      </c>
      <c r="V18" s="16">
        <f t="shared" si="9"/>
        <v>61</v>
      </c>
      <c r="X18" s="26" t="s">
        <v>21</v>
      </c>
      <c r="Y18">
        <v>14</v>
      </c>
      <c r="Z18" s="169">
        <v>2</v>
      </c>
      <c r="AA18" s="169">
        <v>2</v>
      </c>
      <c r="AB18" s="169">
        <v>1</v>
      </c>
      <c r="AC18" s="169">
        <v>19</v>
      </c>
      <c r="AD18" s="169">
        <v>23</v>
      </c>
      <c r="AE18" s="16">
        <f t="shared" si="10"/>
        <v>61</v>
      </c>
      <c r="AG18" s="9"/>
      <c r="AH18" s="26" t="s">
        <v>21</v>
      </c>
      <c r="AI18" s="26" t="s">
        <v>91</v>
      </c>
      <c r="AJ18" s="169">
        <v>14</v>
      </c>
      <c r="AK18" s="169">
        <v>2</v>
      </c>
      <c r="AL18" s="169">
        <v>4</v>
      </c>
      <c r="AM18" s="169">
        <v>2</v>
      </c>
      <c r="AN18" s="169">
        <v>7</v>
      </c>
      <c r="AO18" s="169">
        <v>31</v>
      </c>
      <c r="AP18" s="16">
        <f t="shared" si="11"/>
        <v>60</v>
      </c>
      <c r="AR18" s="26" t="s">
        <v>21</v>
      </c>
      <c r="AS18" s="26" t="s">
        <v>91</v>
      </c>
      <c r="AT18" s="15">
        <v>14</v>
      </c>
      <c r="AU18" s="15">
        <v>0</v>
      </c>
      <c r="AV18" s="15">
        <v>6</v>
      </c>
      <c r="AW18" s="15">
        <v>0</v>
      </c>
      <c r="AX18" s="15">
        <v>9</v>
      </c>
      <c r="AY18" s="15">
        <v>26</v>
      </c>
      <c r="AZ18" s="16">
        <f t="shared" ref="AZ18:AZ26" si="14">SUM(AT18:AY18)</f>
        <v>55</v>
      </c>
      <c r="BB18" s="7"/>
      <c r="BC18" s="7"/>
    </row>
    <row r="19" spans="1:55" s="3" customFormat="1">
      <c r="A19"/>
      <c r="B19"/>
      <c r="C19" s="26" t="s">
        <v>16</v>
      </c>
      <c r="D19" s="26" t="s">
        <v>91</v>
      </c>
      <c r="E19">
        <v>4</v>
      </c>
      <c r="F19">
        <v>1</v>
      </c>
      <c r="G19" s="235">
        <f t="shared" si="5"/>
        <v>0.8</v>
      </c>
      <c r="H19" s="235">
        <f t="shared" si="6"/>
        <v>0.2</v>
      </c>
      <c r="I19">
        <f t="shared" si="7"/>
        <v>5</v>
      </c>
      <c r="J19"/>
      <c r="K19" s="26" t="s">
        <v>16</v>
      </c>
      <c r="L19">
        <f t="shared" si="0"/>
        <v>23</v>
      </c>
      <c r="M19" s="169">
        <f t="shared" si="1"/>
        <v>1</v>
      </c>
      <c r="N19" s="235">
        <f t="shared" si="12"/>
        <v>0.95833333333333337</v>
      </c>
      <c r="O19" s="235">
        <f t="shared" si="13"/>
        <v>4.1666666666666664E-2</v>
      </c>
      <c r="P19">
        <v>1</v>
      </c>
      <c r="Q19" s="169"/>
      <c r="R19" s="169"/>
      <c r="S19" s="169">
        <v>7</v>
      </c>
      <c r="T19" s="169">
        <v>4</v>
      </c>
      <c r="U19" s="169">
        <v>12</v>
      </c>
      <c r="V19" s="16">
        <f t="shared" si="9"/>
        <v>24</v>
      </c>
      <c r="X19" s="26" t="s">
        <v>16</v>
      </c>
      <c r="Y19">
        <v>1</v>
      </c>
      <c r="Z19" s="169"/>
      <c r="AA19" s="169"/>
      <c r="AB19" s="169">
        <v>7</v>
      </c>
      <c r="AC19" s="169">
        <v>4</v>
      </c>
      <c r="AD19" s="169">
        <v>12</v>
      </c>
      <c r="AE19" s="16">
        <f t="shared" si="10"/>
        <v>24</v>
      </c>
      <c r="AH19" s="26" t="s">
        <v>16</v>
      </c>
      <c r="AI19" s="26" t="s">
        <v>91</v>
      </c>
      <c r="AJ19" s="169">
        <v>1.6</v>
      </c>
      <c r="AK19" s="169"/>
      <c r="AL19" s="169"/>
      <c r="AM19" s="169">
        <v>6.75</v>
      </c>
      <c r="AN19" s="169">
        <v>2.5</v>
      </c>
      <c r="AO19" s="169">
        <v>12.4</v>
      </c>
      <c r="AP19" s="16">
        <f t="shared" si="11"/>
        <v>23.25</v>
      </c>
      <c r="AR19" s="26" t="s">
        <v>16</v>
      </c>
      <c r="AS19" s="26" t="s">
        <v>91</v>
      </c>
      <c r="AT19" s="15">
        <v>1.6</v>
      </c>
      <c r="AU19" s="15">
        <v>0</v>
      </c>
      <c r="AV19" s="15">
        <v>0</v>
      </c>
      <c r="AW19" s="15">
        <v>5.45</v>
      </c>
      <c r="AX19" s="15">
        <v>2.5</v>
      </c>
      <c r="AY19" s="15">
        <v>11</v>
      </c>
      <c r="AZ19" s="16">
        <f t="shared" si="14"/>
        <v>20.55</v>
      </c>
      <c r="BB19" s="7"/>
      <c r="BC19" s="7"/>
    </row>
    <row r="20" spans="1:55" ht="14.25" customHeight="1">
      <c r="A20"/>
      <c r="B20"/>
      <c r="C20" s="26" t="s">
        <v>12</v>
      </c>
      <c r="D20" s="26" t="s">
        <v>91</v>
      </c>
      <c r="E20">
        <v>51</v>
      </c>
      <c r="F20">
        <v>34</v>
      </c>
      <c r="G20" s="235">
        <f t="shared" si="5"/>
        <v>0.6</v>
      </c>
      <c r="H20" s="235">
        <f t="shared" si="6"/>
        <v>0.4</v>
      </c>
      <c r="I20">
        <f t="shared" si="7"/>
        <v>85</v>
      </c>
      <c r="J20"/>
      <c r="K20" s="26" t="s">
        <v>12</v>
      </c>
      <c r="L20">
        <f t="shared" si="0"/>
        <v>50</v>
      </c>
      <c r="M20" s="169">
        <f t="shared" si="1"/>
        <v>20</v>
      </c>
      <c r="N20" s="235">
        <f t="shared" si="12"/>
        <v>0.7142857142857143</v>
      </c>
      <c r="O20" s="235">
        <f t="shared" si="13"/>
        <v>0.2857142857142857</v>
      </c>
      <c r="P20">
        <v>17</v>
      </c>
      <c r="Q20" s="169">
        <v>3</v>
      </c>
      <c r="R20" s="169">
        <v>4</v>
      </c>
      <c r="S20" s="169">
        <v>11</v>
      </c>
      <c r="T20" s="169">
        <v>25</v>
      </c>
      <c r="U20" s="169">
        <v>10</v>
      </c>
      <c r="V20" s="16">
        <f t="shared" si="9"/>
        <v>70</v>
      </c>
      <c r="W20" s="3"/>
      <c r="X20" s="26" t="s">
        <v>12</v>
      </c>
      <c r="Y20">
        <v>17</v>
      </c>
      <c r="Z20" s="169">
        <v>3</v>
      </c>
      <c r="AA20" s="169">
        <v>4</v>
      </c>
      <c r="AB20" s="169">
        <v>11</v>
      </c>
      <c r="AC20" s="169">
        <v>25</v>
      </c>
      <c r="AD20" s="169">
        <v>10</v>
      </c>
      <c r="AE20" s="16">
        <f t="shared" si="10"/>
        <v>70</v>
      </c>
      <c r="AF20" s="3"/>
      <c r="AH20" s="26" t="s">
        <v>12</v>
      </c>
      <c r="AI20" s="26" t="s">
        <v>91</v>
      </c>
      <c r="AJ20" s="169">
        <v>17</v>
      </c>
      <c r="AK20" s="169">
        <v>3</v>
      </c>
      <c r="AL20" s="169">
        <v>4</v>
      </c>
      <c r="AM20" s="169">
        <v>8</v>
      </c>
      <c r="AN20" s="169">
        <v>29</v>
      </c>
      <c r="AO20" s="169">
        <v>4</v>
      </c>
      <c r="AP20" s="16">
        <f t="shared" si="11"/>
        <v>65</v>
      </c>
      <c r="AQ20" s="3"/>
      <c r="AR20" s="26" t="s">
        <v>12</v>
      </c>
      <c r="AS20" s="26" t="s">
        <v>91</v>
      </c>
      <c r="AT20" s="15">
        <v>14</v>
      </c>
      <c r="AU20" s="15">
        <v>2</v>
      </c>
      <c r="AV20" s="15">
        <v>2</v>
      </c>
      <c r="AW20" s="15">
        <v>8</v>
      </c>
      <c r="AX20" s="15">
        <v>33</v>
      </c>
      <c r="AY20" s="15">
        <v>3</v>
      </c>
      <c r="AZ20" s="16">
        <f t="shared" si="14"/>
        <v>62</v>
      </c>
      <c r="BA20" s="3"/>
      <c r="BB20" s="7"/>
      <c r="BC20" s="7"/>
    </row>
    <row r="21" spans="1:55" ht="15" customHeight="1">
      <c r="A21"/>
      <c r="B21"/>
      <c r="C21" s="26" t="s">
        <v>19</v>
      </c>
      <c r="D21" s="26" t="s">
        <v>91</v>
      </c>
      <c r="E21">
        <v>16</v>
      </c>
      <c r="F21">
        <v>2</v>
      </c>
      <c r="G21" s="235">
        <f t="shared" si="5"/>
        <v>0.88888888888888884</v>
      </c>
      <c r="H21" s="235">
        <f t="shared" si="6"/>
        <v>0.1111111111111111</v>
      </c>
      <c r="I21">
        <f t="shared" si="7"/>
        <v>18</v>
      </c>
      <c r="J21"/>
      <c r="K21" s="26" t="s">
        <v>19</v>
      </c>
      <c r="L21">
        <f t="shared" si="0"/>
        <v>15</v>
      </c>
      <c r="M21" s="169">
        <f t="shared" si="1"/>
        <v>3</v>
      </c>
      <c r="N21" s="235">
        <f t="shared" si="12"/>
        <v>0.83333333333333337</v>
      </c>
      <c r="O21" s="235">
        <f t="shared" si="13"/>
        <v>0.16666666666666666</v>
      </c>
      <c r="P21">
        <v>2</v>
      </c>
      <c r="Q21" s="169">
        <v>1</v>
      </c>
      <c r="R21" s="169">
        <v>4</v>
      </c>
      <c r="S21" s="169">
        <v>4</v>
      </c>
      <c r="T21" s="169">
        <v>7</v>
      </c>
      <c r="U21" s="169">
        <v>0</v>
      </c>
      <c r="V21" s="16">
        <f t="shared" si="9"/>
        <v>18</v>
      </c>
      <c r="W21" s="3"/>
      <c r="X21" s="26" t="s">
        <v>19</v>
      </c>
      <c r="Y21">
        <v>2</v>
      </c>
      <c r="Z21" s="169">
        <v>1</v>
      </c>
      <c r="AA21" s="169">
        <v>4</v>
      </c>
      <c r="AB21" s="169">
        <v>4</v>
      </c>
      <c r="AC21" s="169">
        <v>7</v>
      </c>
      <c r="AD21" s="169">
        <v>0</v>
      </c>
      <c r="AE21" s="16">
        <f t="shared" si="10"/>
        <v>18</v>
      </c>
      <c r="AF21" s="3"/>
      <c r="AG21" s="3"/>
      <c r="AH21" s="26" t="s">
        <v>19</v>
      </c>
      <c r="AI21" s="26" t="s">
        <v>91</v>
      </c>
      <c r="AJ21" s="169">
        <v>2</v>
      </c>
      <c r="AK21" s="169">
        <v>1</v>
      </c>
      <c r="AL21" s="169">
        <v>4</v>
      </c>
      <c r="AM21" s="169">
        <v>4</v>
      </c>
      <c r="AN21" s="169">
        <v>4</v>
      </c>
      <c r="AO21" s="169">
        <v>1</v>
      </c>
      <c r="AP21" s="16">
        <f t="shared" si="11"/>
        <v>16</v>
      </c>
      <c r="AQ21" s="3"/>
      <c r="AR21" s="26" t="s">
        <v>19</v>
      </c>
      <c r="AS21" s="26" t="s">
        <v>91</v>
      </c>
      <c r="AT21" s="15">
        <v>2</v>
      </c>
      <c r="AU21" s="15">
        <v>1</v>
      </c>
      <c r="AV21" s="15">
        <v>3</v>
      </c>
      <c r="AW21" s="15">
        <v>4</v>
      </c>
      <c r="AX21" s="15">
        <v>4</v>
      </c>
      <c r="AY21" s="15">
        <v>1</v>
      </c>
      <c r="AZ21" s="16">
        <f t="shared" si="14"/>
        <v>15</v>
      </c>
      <c r="BA21" s="3"/>
      <c r="BB21" s="7"/>
      <c r="BC21" s="7"/>
    </row>
    <row r="22" spans="1:55" ht="19.5" customHeight="1">
      <c r="A22"/>
      <c r="B22"/>
      <c r="C22" s="26" t="s">
        <v>20</v>
      </c>
      <c r="D22" s="26" t="s">
        <v>91</v>
      </c>
      <c r="E22">
        <v>52</v>
      </c>
      <c r="F22">
        <v>20</v>
      </c>
      <c r="G22" s="235">
        <f t="shared" si="5"/>
        <v>0.72222222222222221</v>
      </c>
      <c r="H22" s="235">
        <f t="shared" si="6"/>
        <v>0.27777777777777779</v>
      </c>
      <c r="I22">
        <f t="shared" si="7"/>
        <v>72</v>
      </c>
      <c r="J22"/>
      <c r="K22" s="26" t="s">
        <v>20</v>
      </c>
      <c r="L22">
        <f t="shared" si="0"/>
        <v>57</v>
      </c>
      <c r="M22" s="169">
        <f t="shared" si="1"/>
        <v>16</v>
      </c>
      <c r="N22" s="235">
        <f t="shared" si="12"/>
        <v>0.78082191780821919</v>
      </c>
      <c r="O22" s="235">
        <f t="shared" si="13"/>
        <v>0.21917808219178081</v>
      </c>
      <c r="P22">
        <v>11</v>
      </c>
      <c r="Q22" s="169">
        <v>5</v>
      </c>
      <c r="R22" s="169">
        <v>4</v>
      </c>
      <c r="S22" s="169">
        <v>12</v>
      </c>
      <c r="T22" s="169">
        <v>21</v>
      </c>
      <c r="U22" s="169">
        <v>20</v>
      </c>
      <c r="V22" s="16">
        <f t="shared" si="9"/>
        <v>73</v>
      </c>
      <c r="W22" s="3"/>
      <c r="X22" s="26" t="s">
        <v>20</v>
      </c>
      <c r="Y22">
        <v>11</v>
      </c>
      <c r="Z22" s="169">
        <v>5</v>
      </c>
      <c r="AA22" s="169">
        <v>4</v>
      </c>
      <c r="AB22" s="169">
        <v>12</v>
      </c>
      <c r="AC22" s="169">
        <v>21</v>
      </c>
      <c r="AD22" s="169">
        <v>20</v>
      </c>
      <c r="AE22" s="16">
        <f t="shared" si="10"/>
        <v>73</v>
      </c>
      <c r="AF22" s="3"/>
      <c r="AH22" s="26" t="s">
        <v>20</v>
      </c>
      <c r="AI22" s="26" t="s">
        <v>91</v>
      </c>
      <c r="AJ22" s="169">
        <v>11</v>
      </c>
      <c r="AK22" s="169">
        <v>5</v>
      </c>
      <c r="AL22" s="169">
        <v>4</v>
      </c>
      <c r="AM22" s="169">
        <v>12</v>
      </c>
      <c r="AN22" s="169">
        <v>21</v>
      </c>
      <c r="AO22" s="169">
        <v>20</v>
      </c>
      <c r="AP22" s="16">
        <f t="shared" si="11"/>
        <v>73</v>
      </c>
      <c r="AQ22" s="3"/>
      <c r="AR22" s="26" t="s">
        <v>20</v>
      </c>
      <c r="AS22" s="26" t="s">
        <v>91</v>
      </c>
      <c r="AT22" s="15">
        <v>11</v>
      </c>
      <c r="AU22" s="15">
        <v>5</v>
      </c>
      <c r="AV22" s="15">
        <v>4</v>
      </c>
      <c r="AW22" s="15">
        <v>12</v>
      </c>
      <c r="AX22" s="15">
        <v>21</v>
      </c>
      <c r="AY22" s="15">
        <v>18</v>
      </c>
      <c r="AZ22" s="16">
        <f t="shared" si="14"/>
        <v>71</v>
      </c>
      <c r="BA22" s="3"/>
      <c r="BB22" s="7"/>
      <c r="BC22" s="7"/>
    </row>
    <row r="23" spans="1:55">
      <c r="A23"/>
      <c r="B23"/>
      <c r="C23" s="26" t="s">
        <v>8</v>
      </c>
      <c r="D23" s="26" t="s">
        <v>91</v>
      </c>
      <c r="E23">
        <v>11</v>
      </c>
      <c r="F23">
        <v>5</v>
      </c>
      <c r="G23" s="235">
        <f t="shared" si="5"/>
        <v>0.6875</v>
      </c>
      <c r="H23" s="235">
        <f t="shared" si="6"/>
        <v>0.3125</v>
      </c>
      <c r="I23">
        <f t="shared" si="7"/>
        <v>16</v>
      </c>
      <c r="J23"/>
      <c r="K23" s="26" t="s">
        <v>8</v>
      </c>
      <c r="L23">
        <f t="shared" si="0"/>
        <v>11</v>
      </c>
      <c r="M23" s="169">
        <f t="shared" si="1"/>
        <v>6</v>
      </c>
      <c r="N23" s="235">
        <f t="shared" si="12"/>
        <v>0.6470588235294118</v>
      </c>
      <c r="O23" s="235">
        <f t="shared" si="13"/>
        <v>0.35294117647058826</v>
      </c>
      <c r="P23">
        <v>4</v>
      </c>
      <c r="Q23" s="169">
        <v>2</v>
      </c>
      <c r="R23" s="169">
        <v>1</v>
      </c>
      <c r="S23" s="169">
        <v>1</v>
      </c>
      <c r="T23" s="169">
        <v>5</v>
      </c>
      <c r="U23" s="169">
        <v>4</v>
      </c>
      <c r="V23" s="16">
        <f t="shared" si="9"/>
        <v>17</v>
      </c>
      <c r="W23" s="3"/>
      <c r="X23" s="26" t="s">
        <v>8</v>
      </c>
      <c r="Y23">
        <v>4</v>
      </c>
      <c r="Z23" s="169">
        <v>2</v>
      </c>
      <c r="AA23" s="169">
        <v>1</v>
      </c>
      <c r="AB23" s="169">
        <v>1</v>
      </c>
      <c r="AC23" s="169">
        <v>5</v>
      </c>
      <c r="AD23" s="169">
        <v>4</v>
      </c>
      <c r="AE23" s="16">
        <f t="shared" si="10"/>
        <v>17</v>
      </c>
      <c r="AF23" s="3"/>
      <c r="AG23" s="3"/>
      <c r="AH23" s="26" t="s">
        <v>8</v>
      </c>
      <c r="AI23" s="26" t="s">
        <v>91</v>
      </c>
      <c r="AJ23" s="169">
        <v>3</v>
      </c>
      <c r="AK23" s="169">
        <v>1</v>
      </c>
      <c r="AL23" s="169">
        <v>1</v>
      </c>
      <c r="AM23" s="169">
        <v>1</v>
      </c>
      <c r="AN23" s="169">
        <v>4</v>
      </c>
      <c r="AO23" s="169">
        <v>4</v>
      </c>
      <c r="AP23" s="16">
        <f t="shared" si="11"/>
        <v>14</v>
      </c>
      <c r="AQ23" s="3"/>
      <c r="AR23" s="26" t="s">
        <v>8</v>
      </c>
      <c r="AS23" s="26" t="s">
        <v>91</v>
      </c>
      <c r="AT23" s="15">
        <v>2</v>
      </c>
      <c r="AU23" s="15">
        <v>5</v>
      </c>
      <c r="AV23" s="15">
        <v>5</v>
      </c>
      <c r="AW23" s="15">
        <v>1</v>
      </c>
      <c r="AX23" s="15">
        <v>3</v>
      </c>
      <c r="AY23" s="15">
        <v>4</v>
      </c>
      <c r="AZ23" s="16">
        <f t="shared" si="14"/>
        <v>20</v>
      </c>
      <c r="BA23" s="3"/>
      <c r="BB23" s="7"/>
      <c r="BC23" s="7"/>
    </row>
    <row r="24" spans="1:55">
      <c r="A24"/>
      <c r="B24"/>
      <c r="C24" s="26" t="s">
        <v>15</v>
      </c>
      <c r="D24" s="26" t="s">
        <v>91</v>
      </c>
      <c r="E24">
        <v>40</v>
      </c>
      <c r="F24">
        <v>15</v>
      </c>
      <c r="G24" s="235">
        <f t="shared" si="5"/>
        <v>0.72727272727272729</v>
      </c>
      <c r="H24" s="235">
        <f t="shared" si="6"/>
        <v>0.27272727272727271</v>
      </c>
      <c r="I24">
        <f t="shared" si="7"/>
        <v>55</v>
      </c>
      <c r="J24"/>
      <c r="K24" s="26" t="s">
        <v>15</v>
      </c>
      <c r="L24">
        <f t="shared" si="0"/>
        <v>81</v>
      </c>
      <c r="M24" s="169">
        <f t="shared" si="1"/>
        <v>18</v>
      </c>
      <c r="N24" s="235">
        <f t="shared" si="12"/>
        <v>0.81818181818181823</v>
      </c>
      <c r="O24" s="235">
        <f t="shared" si="13"/>
        <v>0.18181818181818182</v>
      </c>
      <c r="P24">
        <v>15</v>
      </c>
      <c r="Q24" s="169">
        <v>3</v>
      </c>
      <c r="R24" s="169">
        <v>5</v>
      </c>
      <c r="S24" s="169">
        <v>36</v>
      </c>
      <c r="T24" s="169">
        <v>40</v>
      </c>
      <c r="U24" s="169">
        <v>0</v>
      </c>
      <c r="V24" s="16">
        <f t="shared" si="9"/>
        <v>99</v>
      </c>
      <c r="W24" s="3"/>
      <c r="X24" s="26" t="s">
        <v>15</v>
      </c>
      <c r="Y24">
        <v>15</v>
      </c>
      <c r="Z24" s="169">
        <v>3</v>
      </c>
      <c r="AA24" s="169">
        <v>5</v>
      </c>
      <c r="AB24" s="169">
        <v>36</v>
      </c>
      <c r="AC24" s="169">
        <v>40</v>
      </c>
      <c r="AD24" s="169">
        <v>0</v>
      </c>
      <c r="AE24" s="16">
        <f t="shared" si="10"/>
        <v>99</v>
      </c>
      <c r="AF24" s="3"/>
      <c r="AH24" s="26" t="s">
        <v>15</v>
      </c>
      <c r="AI24" s="26" t="s">
        <v>91</v>
      </c>
      <c r="AJ24" s="169">
        <v>8</v>
      </c>
      <c r="AK24" s="169">
        <v>2</v>
      </c>
      <c r="AL24" s="169"/>
      <c r="AM24" s="169">
        <v>18</v>
      </c>
      <c r="AN24" s="169">
        <v>40</v>
      </c>
      <c r="AO24" s="169">
        <v>2</v>
      </c>
      <c r="AP24" s="16">
        <f t="shared" si="11"/>
        <v>70</v>
      </c>
      <c r="AQ24" s="3"/>
      <c r="AR24" s="26" t="s">
        <v>15</v>
      </c>
      <c r="AS24" s="26" t="s">
        <v>91</v>
      </c>
      <c r="AT24" s="15">
        <v>8</v>
      </c>
      <c r="AU24" s="15">
        <v>0</v>
      </c>
      <c r="AV24" s="15">
        <v>0</v>
      </c>
      <c r="AW24" s="15">
        <v>20</v>
      </c>
      <c r="AX24" s="15">
        <v>20</v>
      </c>
      <c r="AY24" s="15">
        <v>0</v>
      </c>
      <c r="AZ24" s="16">
        <f t="shared" si="14"/>
        <v>48</v>
      </c>
      <c r="BA24" s="3"/>
      <c r="BB24" s="7"/>
      <c r="BC24" s="7"/>
    </row>
    <row r="25" spans="1:55" ht="16.5" customHeight="1">
      <c r="A25"/>
      <c r="B25"/>
      <c r="C25" s="26" t="s">
        <v>6</v>
      </c>
      <c r="D25" s="26" t="s">
        <v>91</v>
      </c>
      <c r="E25">
        <v>51</v>
      </c>
      <c r="F25">
        <v>32</v>
      </c>
      <c r="G25" s="235">
        <f t="shared" si="5"/>
        <v>0.61445783132530118</v>
      </c>
      <c r="H25" s="235">
        <f t="shared" si="6"/>
        <v>0.38554216867469882</v>
      </c>
      <c r="I25">
        <f t="shared" si="7"/>
        <v>83</v>
      </c>
      <c r="J25"/>
      <c r="K25" s="26" t="s">
        <v>6</v>
      </c>
      <c r="L25">
        <f t="shared" si="0"/>
        <v>55</v>
      </c>
      <c r="M25" s="169">
        <f t="shared" si="1"/>
        <v>12</v>
      </c>
      <c r="N25" s="235">
        <f t="shared" si="12"/>
        <v>0.82089552238805974</v>
      </c>
      <c r="O25" s="235">
        <f t="shared" si="13"/>
        <v>0.17910447761194029</v>
      </c>
      <c r="P25">
        <v>11</v>
      </c>
      <c r="Q25" s="169">
        <v>1</v>
      </c>
      <c r="R25" s="169">
        <v>3</v>
      </c>
      <c r="S25" s="169">
        <v>2</v>
      </c>
      <c r="T25" s="169">
        <v>38</v>
      </c>
      <c r="U25" s="169">
        <v>12</v>
      </c>
      <c r="V25" s="16">
        <f t="shared" si="9"/>
        <v>67</v>
      </c>
      <c r="X25" s="26" t="s">
        <v>6</v>
      </c>
      <c r="Y25">
        <v>11</v>
      </c>
      <c r="Z25" s="169">
        <v>1</v>
      </c>
      <c r="AA25" s="169">
        <v>3</v>
      </c>
      <c r="AB25" s="169">
        <v>2</v>
      </c>
      <c r="AC25" s="169">
        <v>38</v>
      </c>
      <c r="AD25" s="169">
        <v>12</v>
      </c>
      <c r="AE25" s="16">
        <f t="shared" si="10"/>
        <v>67</v>
      </c>
      <c r="AH25" s="26" t="s">
        <v>6</v>
      </c>
      <c r="AI25" s="26" t="s">
        <v>91</v>
      </c>
      <c r="AJ25" s="169">
        <v>11</v>
      </c>
      <c r="AK25" s="169">
        <v>1</v>
      </c>
      <c r="AL25" s="169">
        <v>2</v>
      </c>
      <c r="AM25" s="169">
        <v>2</v>
      </c>
      <c r="AN25" s="169">
        <v>38</v>
      </c>
      <c r="AO25" s="169">
        <v>12</v>
      </c>
      <c r="AP25" s="16">
        <f t="shared" si="11"/>
        <v>66</v>
      </c>
      <c r="AR25" s="26" t="s">
        <v>6</v>
      </c>
      <c r="AS25" s="26" t="s">
        <v>91</v>
      </c>
      <c r="AT25" s="15">
        <v>12</v>
      </c>
      <c r="AU25" s="15">
        <v>1</v>
      </c>
      <c r="AV25" s="15">
        <v>1</v>
      </c>
      <c r="AW25" s="15">
        <v>2</v>
      </c>
      <c r="AX25" s="15">
        <v>38</v>
      </c>
      <c r="AY25" s="15">
        <v>12</v>
      </c>
      <c r="AZ25" s="16">
        <f t="shared" si="14"/>
        <v>66</v>
      </c>
      <c r="BA25" s="3"/>
      <c r="BB25" s="7"/>
      <c r="BC25" s="7"/>
    </row>
    <row r="26" spans="1:55">
      <c r="A26"/>
      <c r="B26"/>
      <c r="C26" s="26" t="s">
        <v>11</v>
      </c>
      <c r="D26" s="26" t="s">
        <v>91</v>
      </c>
      <c r="E26">
        <v>8.3000000000000007</v>
      </c>
      <c r="F26">
        <v>8.8000000000000007</v>
      </c>
      <c r="G26" s="235">
        <f t="shared" si="5"/>
        <v>0.48538011695906436</v>
      </c>
      <c r="H26" s="235">
        <f t="shared" si="6"/>
        <v>0.51461988304093564</v>
      </c>
      <c r="I26">
        <f t="shared" si="7"/>
        <v>17.100000000000001</v>
      </c>
      <c r="J26"/>
      <c r="K26" s="26" t="s">
        <v>11</v>
      </c>
      <c r="L26">
        <f t="shared" si="0"/>
        <v>5</v>
      </c>
      <c r="M26" s="169">
        <f t="shared" si="1"/>
        <v>5</v>
      </c>
      <c r="N26" s="235">
        <f t="shared" si="12"/>
        <v>0.5</v>
      </c>
      <c r="O26" s="235">
        <f t="shared" si="13"/>
        <v>0.5</v>
      </c>
      <c r="P26">
        <v>3</v>
      </c>
      <c r="Q26" s="169">
        <v>2</v>
      </c>
      <c r="R26" s="169">
        <v>1</v>
      </c>
      <c r="S26" s="169">
        <v>1</v>
      </c>
      <c r="T26" s="169">
        <v>0</v>
      </c>
      <c r="U26" s="169">
        <v>3</v>
      </c>
      <c r="V26" s="16">
        <f t="shared" si="9"/>
        <v>10</v>
      </c>
      <c r="W26" s="3"/>
      <c r="X26" s="26" t="s">
        <v>11</v>
      </c>
      <c r="Y26">
        <v>3</v>
      </c>
      <c r="Z26" s="169">
        <v>2</v>
      </c>
      <c r="AA26" s="169">
        <v>1</v>
      </c>
      <c r="AB26" s="169">
        <v>1</v>
      </c>
      <c r="AC26" s="169">
        <v>0</v>
      </c>
      <c r="AD26" s="169">
        <v>3</v>
      </c>
      <c r="AE26" s="16">
        <f t="shared" si="10"/>
        <v>10</v>
      </c>
      <c r="AF26" s="3"/>
      <c r="AG26" s="3"/>
      <c r="AH26" s="26" t="s">
        <v>11</v>
      </c>
      <c r="AI26" s="26" t="s">
        <v>91</v>
      </c>
      <c r="AJ26" s="169">
        <v>7</v>
      </c>
      <c r="AK26" s="169">
        <v>1</v>
      </c>
      <c r="AL26" s="169">
        <v>2</v>
      </c>
      <c r="AM26" s="169">
        <v>0</v>
      </c>
      <c r="AN26" s="169">
        <v>12</v>
      </c>
      <c r="AO26" s="169">
        <v>0</v>
      </c>
      <c r="AP26" s="16">
        <f t="shared" si="11"/>
        <v>22</v>
      </c>
      <c r="AQ26" s="3"/>
      <c r="AR26" s="26" t="s">
        <v>11</v>
      </c>
      <c r="AS26" s="26" t="s">
        <v>91</v>
      </c>
      <c r="AT26" s="15">
        <v>4</v>
      </c>
      <c r="AU26" s="15">
        <v>1</v>
      </c>
      <c r="AV26" s="15">
        <v>2</v>
      </c>
      <c r="AW26" s="15">
        <v>0</v>
      </c>
      <c r="AX26" s="15">
        <v>9</v>
      </c>
      <c r="AY26" s="15">
        <v>0</v>
      </c>
      <c r="AZ26" s="16">
        <f t="shared" si="14"/>
        <v>16</v>
      </c>
      <c r="BA26" s="3"/>
      <c r="BB26" s="7"/>
      <c r="BC26" s="7"/>
    </row>
    <row r="27" spans="1:55">
      <c r="A27"/>
      <c r="B27"/>
      <c r="C27" t="s">
        <v>26</v>
      </c>
      <c r="D27" s="26"/>
      <c r="E27"/>
      <c r="F27"/>
      <c r="G27" s="235"/>
      <c r="H27" s="235"/>
      <c r="I27">
        <f t="shared" si="7"/>
        <v>0</v>
      </c>
      <c r="J27"/>
      <c r="K27" s="193" t="s">
        <v>26</v>
      </c>
      <c r="L27">
        <f t="shared" si="0"/>
        <v>0</v>
      </c>
      <c r="M27" s="169">
        <f t="shared" si="1"/>
        <v>0</v>
      </c>
      <c r="N27" s="235"/>
      <c r="O27" s="235"/>
      <c r="P27"/>
      <c r="Q27" s="169"/>
      <c r="R27" s="169"/>
      <c r="S27" s="169"/>
      <c r="T27" s="169"/>
      <c r="U27" s="169"/>
      <c r="V27" s="16"/>
      <c r="W27" s="3"/>
      <c r="X27" s="193" t="s">
        <v>26</v>
      </c>
      <c r="Y27"/>
      <c r="Z27" s="169"/>
      <c r="AA27" s="169"/>
      <c r="AB27" s="169"/>
      <c r="AC27" s="169"/>
      <c r="AD27" s="169"/>
      <c r="AE27" s="16"/>
      <c r="AF27" s="3"/>
      <c r="AG27" s="3"/>
      <c r="AH27" s="26"/>
      <c r="AI27" s="26"/>
      <c r="AJ27" s="169"/>
      <c r="AK27" s="169"/>
      <c r="AL27" s="169"/>
      <c r="AM27" s="169"/>
      <c r="AN27" s="169"/>
      <c r="AO27" s="169"/>
      <c r="AP27" s="16"/>
      <c r="AQ27" s="3"/>
      <c r="AR27" s="26"/>
      <c r="AS27" s="26"/>
      <c r="AT27" s="15"/>
      <c r="AU27" s="15"/>
      <c r="AV27" s="15"/>
      <c r="AW27" s="15"/>
      <c r="AX27" s="15"/>
      <c r="AY27" s="15"/>
      <c r="AZ27" s="16"/>
      <c r="BA27" s="3"/>
      <c r="BB27" s="7"/>
      <c r="BC27" s="7"/>
    </row>
    <row r="28" spans="1:55">
      <c r="A28"/>
      <c r="B28"/>
      <c r="C28" t="s">
        <v>125</v>
      </c>
      <c r="D28" s="26"/>
      <c r="E28">
        <v>133</v>
      </c>
      <c r="F28">
        <v>60</v>
      </c>
      <c r="G28" s="235">
        <f t="shared" si="5"/>
        <v>0.68911917098445596</v>
      </c>
      <c r="H28" s="235">
        <f t="shared" si="6"/>
        <v>0.31088082901554404</v>
      </c>
      <c r="I28">
        <f t="shared" si="7"/>
        <v>193</v>
      </c>
      <c r="J28"/>
      <c r="K28" s="193" t="s">
        <v>125</v>
      </c>
      <c r="L28">
        <f t="shared" si="0"/>
        <v>121</v>
      </c>
      <c r="M28" s="169">
        <f t="shared" si="1"/>
        <v>29</v>
      </c>
      <c r="N28" s="235">
        <f>L28/$V28</f>
        <v>0.80666666666666664</v>
      </c>
      <c r="O28" s="235">
        <f>M28/$V28</f>
        <v>0.19333333333333333</v>
      </c>
      <c r="P28">
        <v>28</v>
      </c>
      <c r="Q28" s="169">
        <v>1</v>
      </c>
      <c r="R28" s="169">
        <v>1</v>
      </c>
      <c r="S28" s="169">
        <v>25</v>
      </c>
      <c r="T28" s="169">
        <v>91</v>
      </c>
      <c r="U28" s="169">
        <v>4</v>
      </c>
      <c r="V28" s="16">
        <f>SUM(P28:U28)</f>
        <v>150</v>
      </c>
      <c r="W28" s="3"/>
      <c r="X28" s="193" t="s">
        <v>125</v>
      </c>
      <c r="Y28">
        <v>28</v>
      </c>
      <c r="Z28" s="169">
        <v>1</v>
      </c>
      <c r="AA28" s="169">
        <v>1</v>
      </c>
      <c r="AB28" s="169">
        <v>25</v>
      </c>
      <c r="AC28" s="169">
        <v>91</v>
      </c>
      <c r="AD28" s="169">
        <v>4</v>
      </c>
      <c r="AE28" s="16">
        <f>SUM(Y28:AD28)</f>
        <v>150</v>
      </c>
      <c r="AF28" s="3"/>
      <c r="AG28" s="3"/>
      <c r="AH28" s="26"/>
      <c r="AI28" s="26"/>
      <c r="AJ28" s="169"/>
      <c r="AK28" s="169"/>
      <c r="AL28" s="169"/>
      <c r="AM28" s="169"/>
      <c r="AN28" s="169"/>
      <c r="AO28" s="169"/>
      <c r="AP28" s="16"/>
      <c r="AQ28" s="3"/>
      <c r="AR28" s="26"/>
      <c r="AS28" s="26"/>
      <c r="AT28" s="15"/>
      <c r="AU28" s="15"/>
      <c r="AV28" s="15"/>
      <c r="AW28" s="15"/>
      <c r="AX28" s="15"/>
      <c r="AY28" s="15"/>
      <c r="AZ28" s="16"/>
      <c r="BA28" s="3"/>
      <c r="BB28" s="7"/>
      <c r="BC28" s="7"/>
    </row>
    <row r="29" spans="1:55">
      <c r="A29"/>
      <c r="B29"/>
      <c r="C29" t="s">
        <v>169</v>
      </c>
      <c r="D29" s="26"/>
      <c r="E29"/>
      <c r="F29"/>
      <c r="G29" s="235"/>
      <c r="H29" s="235"/>
      <c r="I29">
        <f t="shared" si="7"/>
        <v>0</v>
      </c>
      <c r="J29"/>
      <c r="K29" s="193" t="s">
        <v>169</v>
      </c>
      <c r="L29">
        <f t="shared" si="0"/>
        <v>0</v>
      </c>
      <c r="M29" s="169">
        <f t="shared" si="1"/>
        <v>0</v>
      </c>
      <c r="N29" s="235"/>
      <c r="O29" s="235"/>
      <c r="P29"/>
      <c r="Q29" s="169"/>
      <c r="R29" s="169"/>
      <c r="S29" s="169"/>
      <c r="T29" s="169"/>
      <c r="U29" s="169"/>
      <c r="V29" s="16"/>
      <c r="W29" s="3"/>
      <c r="X29" s="193" t="s">
        <v>169</v>
      </c>
      <c r="Y29"/>
      <c r="Z29" s="169"/>
      <c r="AA29" s="169"/>
      <c r="AB29" s="169"/>
      <c r="AC29" s="169"/>
      <c r="AD29" s="169"/>
      <c r="AE29" s="16"/>
      <c r="AF29" s="3"/>
      <c r="AG29" s="3"/>
      <c r="AH29" s="26"/>
      <c r="AI29" s="26"/>
      <c r="AJ29" s="169"/>
      <c r="AK29" s="169"/>
      <c r="AL29" s="169"/>
      <c r="AM29" s="169"/>
      <c r="AN29" s="169"/>
      <c r="AO29" s="169"/>
      <c r="AP29" s="16"/>
      <c r="AQ29" s="3"/>
      <c r="AR29" s="26"/>
      <c r="AS29" s="26"/>
      <c r="AT29" s="15"/>
      <c r="AU29" s="15"/>
      <c r="AV29" s="15"/>
      <c r="AW29" s="15"/>
      <c r="AX29" s="15"/>
      <c r="AY29" s="15"/>
      <c r="AZ29" s="16"/>
      <c r="BA29" s="3"/>
      <c r="BB29" s="7"/>
      <c r="BC29" s="7"/>
    </row>
    <row r="30" spans="1:55">
      <c r="A30"/>
      <c r="B30"/>
      <c r="C30" t="s">
        <v>2</v>
      </c>
      <c r="D30" s="26"/>
      <c r="E30">
        <v>20</v>
      </c>
      <c r="F30">
        <v>20</v>
      </c>
      <c r="G30" s="235">
        <f t="shared" si="5"/>
        <v>0.5</v>
      </c>
      <c r="H30" s="235">
        <f t="shared" si="6"/>
        <v>0.5</v>
      </c>
      <c r="I30">
        <f t="shared" si="7"/>
        <v>40</v>
      </c>
      <c r="J30"/>
      <c r="K30" s="193" t="s">
        <v>2</v>
      </c>
      <c r="L30">
        <f t="shared" si="0"/>
        <v>40</v>
      </c>
      <c r="M30" s="169">
        <f t="shared" si="1"/>
        <v>10</v>
      </c>
      <c r="N30" s="235">
        <f t="shared" ref="N30:O32" si="15">L30/$V30</f>
        <v>0.8</v>
      </c>
      <c r="O30" s="235">
        <f t="shared" si="15"/>
        <v>0.2</v>
      </c>
      <c r="P30">
        <v>8</v>
      </c>
      <c r="Q30" s="169">
        <v>2</v>
      </c>
      <c r="R30" s="169">
        <v>12</v>
      </c>
      <c r="S30" s="169">
        <v>10</v>
      </c>
      <c r="T30" s="169">
        <v>18</v>
      </c>
      <c r="U30" s="169"/>
      <c r="V30" s="16">
        <f t="shared" ref="V30:V37" si="16">SUM(P30:U30)</f>
        <v>50</v>
      </c>
      <c r="W30" s="3"/>
      <c r="X30" s="193" t="s">
        <v>2</v>
      </c>
      <c r="Y30">
        <v>8</v>
      </c>
      <c r="Z30" s="169">
        <v>2</v>
      </c>
      <c r="AA30" s="169">
        <v>12</v>
      </c>
      <c r="AB30" s="169">
        <v>10</v>
      </c>
      <c r="AC30" s="169">
        <v>18</v>
      </c>
      <c r="AD30" s="169"/>
      <c r="AE30" s="16"/>
      <c r="AF30" s="3"/>
      <c r="AG30" s="3"/>
      <c r="AH30" s="26"/>
      <c r="AI30" s="26"/>
      <c r="AJ30" s="169"/>
      <c r="AK30" s="169"/>
      <c r="AL30" s="169"/>
      <c r="AM30" s="169"/>
      <c r="AN30" s="169"/>
      <c r="AO30" s="169"/>
      <c r="AP30" s="16"/>
      <c r="AQ30" s="3"/>
      <c r="AR30" s="26"/>
      <c r="AS30" s="26"/>
      <c r="AT30" s="15"/>
      <c r="AU30" s="15"/>
      <c r="AV30" s="15"/>
      <c r="AW30" s="15"/>
      <c r="AX30" s="15"/>
      <c r="AY30" s="15"/>
      <c r="AZ30" s="16"/>
      <c r="BA30" s="3"/>
      <c r="BB30" s="7"/>
      <c r="BC30" s="7"/>
    </row>
    <row r="31" spans="1:55">
      <c r="A31"/>
      <c r="B31"/>
      <c r="C31" t="s">
        <v>83</v>
      </c>
      <c r="D31" s="28" t="s">
        <v>91</v>
      </c>
      <c r="E31">
        <v>1</v>
      </c>
      <c r="F31">
        <v>4</v>
      </c>
      <c r="G31" s="235">
        <f t="shared" si="5"/>
        <v>0.2</v>
      </c>
      <c r="H31" s="235">
        <f t="shared" si="6"/>
        <v>0.8</v>
      </c>
      <c r="I31">
        <f t="shared" si="7"/>
        <v>5</v>
      </c>
      <c r="J31"/>
      <c r="K31" s="193" t="s">
        <v>83</v>
      </c>
      <c r="L31">
        <f t="shared" si="0"/>
        <v>1</v>
      </c>
      <c r="M31" s="169">
        <f t="shared" si="1"/>
        <v>5</v>
      </c>
      <c r="N31" s="235">
        <f t="shared" si="15"/>
        <v>0.16666666666666666</v>
      </c>
      <c r="O31" s="235">
        <f t="shared" si="15"/>
        <v>0.83333333333333337</v>
      </c>
      <c r="P31">
        <v>4</v>
      </c>
      <c r="Q31" s="169">
        <v>1</v>
      </c>
      <c r="R31" s="169"/>
      <c r="S31" s="169">
        <v>0</v>
      </c>
      <c r="T31" s="169">
        <v>1</v>
      </c>
      <c r="U31" s="169">
        <v>0</v>
      </c>
      <c r="V31" s="16">
        <f t="shared" si="16"/>
        <v>6</v>
      </c>
      <c r="X31" s="193" t="s">
        <v>83</v>
      </c>
      <c r="Y31">
        <v>4</v>
      </c>
      <c r="Z31" s="169">
        <v>1</v>
      </c>
      <c r="AA31" s="169"/>
      <c r="AB31" s="169">
        <v>0</v>
      </c>
      <c r="AC31" s="169">
        <v>1</v>
      </c>
      <c r="AD31" s="169">
        <v>0</v>
      </c>
      <c r="AE31" s="16">
        <f t="shared" ref="AE31:AE37" si="17">SUM(Y31:AD31)</f>
        <v>6</v>
      </c>
      <c r="AG31" s="3"/>
      <c r="AH31" s="28" t="s">
        <v>83</v>
      </c>
      <c r="AI31" s="28" t="s">
        <v>91</v>
      </c>
      <c r="AJ31" s="169">
        <v>2</v>
      </c>
      <c r="AK31" s="169">
        <v>1</v>
      </c>
      <c r="AL31" s="169"/>
      <c r="AM31" s="169">
        <v>1</v>
      </c>
      <c r="AN31" s="169">
        <v>2</v>
      </c>
      <c r="AO31" s="169">
        <v>1</v>
      </c>
      <c r="AP31" s="16">
        <f>SUM(AJ31:AO31)</f>
        <v>7</v>
      </c>
      <c r="AR31" s="28" t="s">
        <v>83</v>
      </c>
      <c r="AS31" s="28" t="s">
        <v>91</v>
      </c>
      <c r="AT31" s="15" t="s">
        <v>79</v>
      </c>
      <c r="AU31" s="15" t="s">
        <v>79</v>
      </c>
      <c r="AV31" s="15" t="s">
        <v>79</v>
      </c>
      <c r="AW31" s="15" t="s">
        <v>79</v>
      </c>
      <c r="AX31" s="15" t="s">
        <v>79</v>
      </c>
      <c r="AY31" s="15" t="s">
        <v>79</v>
      </c>
      <c r="AZ31" s="16">
        <f>SUM(AT31:AY31)</f>
        <v>0</v>
      </c>
      <c r="BA31" s="3"/>
      <c r="BB31" s="7"/>
      <c r="BC31" s="7"/>
    </row>
    <row r="32" spans="1:55">
      <c r="A32"/>
      <c r="B32"/>
      <c r="C32" s="28" t="s">
        <v>17</v>
      </c>
      <c r="D32" s="28"/>
      <c r="E32">
        <v>2</v>
      </c>
      <c r="F32">
        <v>1</v>
      </c>
      <c r="G32" s="235">
        <f t="shared" si="5"/>
        <v>0.66666666666666663</v>
      </c>
      <c r="H32" s="235">
        <f t="shared" si="6"/>
        <v>0.33333333333333331</v>
      </c>
      <c r="I32">
        <f t="shared" si="7"/>
        <v>3</v>
      </c>
      <c r="J32"/>
      <c r="K32" s="28" t="s">
        <v>17</v>
      </c>
      <c r="L32">
        <f t="shared" si="0"/>
        <v>8</v>
      </c>
      <c r="M32" s="169">
        <f t="shared" si="1"/>
        <v>2</v>
      </c>
      <c r="N32" s="235">
        <f t="shared" si="15"/>
        <v>0.8</v>
      </c>
      <c r="O32" s="235">
        <f t="shared" si="15"/>
        <v>0.2</v>
      </c>
      <c r="P32">
        <v>1</v>
      </c>
      <c r="Q32" s="169">
        <v>1</v>
      </c>
      <c r="R32" s="169">
        <v>1</v>
      </c>
      <c r="S32" s="169">
        <v>4</v>
      </c>
      <c r="T32" s="169">
        <v>2</v>
      </c>
      <c r="U32" s="169">
        <v>1</v>
      </c>
      <c r="V32" s="16">
        <f t="shared" si="16"/>
        <v>10</v>
      </c>
      <c r="X32" s="28" t="s">
        <v>17</v>
      </c>
      <c r="Y32">
        <v>1</v>
      </c>
      <c r="Z32" s="169">
        <v>1</v>
      </c>
      <c r="AA32" s="169">
        <v>1</v>
      </c>
      <c r="AB32" s="169">
        <v>4</v>
      </c>
      <c r="AC32" s="169">
        <v>2</v>
      </c>
      <c r="AD32" s="169">
        <v>1</v>
      </c>
      <c r="AE32" s="16">
        <f t="shared" si="17"/>
        <v>10</v>
      </c>
      <c r="AG32" s="3"/>
      <c r="AH32" s="28"/>
      <c r="AI32" s="28"/>
      <c r="AJ32" s="169"/>
      <c r="AK32" s="169"/>
      <c r="AL32" s="169"/>
      <c r="AM32" s="169"/>
      <c r="AN32" s="169"/>
      <c r="AO32" s="169"/>
      <c r="AP32" s="16"/>
      <c r="AR32" s="28"/>
      <c r="AS32" s="28"/>
      <c r="AT32" s="15"/>
      <c r="AU32" s="15"/>
      <c r="AV32" s="15"/>
      <c r="AW32" s="15"/>
      <c r="AX32" s="15"/>
      <c r="AY32" s="15"/>
      <c r="AZ32" s="16"/>
      <c r="BA32" s="3"/>
      <c r="BB32" s="7"/>
      <c r="BC32" s="7"/>
    </row>
    <row r="33" spans="1:55" ht="21" customHeight="1">
      <c r="A33"/>
      <c r="B33"/>
      <c r="C33" s="28" t="s">
        <v>66</v>
      </c>
      <c r="D33" s="28" t="s">
        <v>91</v>
      </c>
      <c r="E33"/>
      <c r="F33"/>
      <c r="G33" s="235"/>
      <c r="H33" s="235"/>
      <c r="I33">
        <f t="shared" si="7"/>
        <v>0</v>
      </c>
      <c r="J33"/>
      <c r="K33" s="28" t="s">
        <v>66</v>
      </c>
      <c r="L33">
        <f t="shared" si="0"/>
        <v>0</v>
      </c>
      <c r="M33" s="169">
        <f t="shared" si="1"/>
        <v>0</v>
      </c>
      <c r="N33" s="235"/>
      <c r="O33" s="235"/>
      <c r="P33"/>
      <c r="Q33" s="169"/>
      <c r="R33" s="169"/>
      <c r="S33" s="169"/>
      <c r="T33" s="169"/>
      <c r="U33" s="169"/>
      <c r="V33" s="16">
        <f t="shared" si="16"/>
        <v>0</v>
      </c>
      <c r="X33" s="28" t="s">
        <v>66</v>
      </c>
      <c r="Y33"/>
      <c r="Z33" s="169"/>
      <c r="AA33" s="169"/>
      <c r="AB33" s="169"/>
      <c r="AC33" s="169"/>
      <c r="AD33" s="169"/>
      <c r="AE33" s="16">
        <f t="shared" si="17"/>
        <v>0</v>
      </c>
      <c r="AH33" s="28" t="s">
        <v>66</v>
      </c>
      <c r="AI33" s="28" t="s">
        <v>91</v>
      </c>
      <c r="AJ33" s="169">
        <v>10</v>
      </c>
      <c r="AK33" s="169">
        <v>20</v>
      </c>
      <c r="AL33" s="169">
        <v>2</v>
      </c>
      <c r="AM33" s="169">
        <v>10</v>
      </c>
      <c r="AN33" s="169">
        <v>20</v>
      </c>
      <c r="AO33" s="169">
        <v>20</v>
      </c>
      <c r="AP33" s="16">
        <f>SUM(AJ33:AO33)</f>
        <v>82</v>
      </c>
      <c r="AR33" s="28" t="s">
        <v>66</v>
      </c>
      <c r="AS33" s="28" t="s">
        <v>91</v>
      </c>
      <c r="AT33" s="15" t="s">
        <v>79</v>
      </c>
      <c r="AU33" s="15" t="s">
        <v>79</v>
      </c>
      <c r="AV33" s="15" t="s">
        <v>79</v>
      </c>
      <c r="AW33" s="15" t="s">
        <v>79</v>
      </c>
      <c r="AX33" s="15" t="s">
        <v>79</v>
      </c>
      <c r="AY33" s="15" t="s">
        <v>79</v>
      </c>
      <c r="AZ33" s="16">
        <f>SUM(AT33:AY33)</f>
        <v>0</v>
      </c>
      <c r="BA33" s="3"/>
      <c r="BB33" s="7"/>
      <c r="BC33" s="7"/>
    </row>
    <row r="34" spans="1:55" ht="14.25" customHeight="1">
      <c r="A34"/>
      <c r="B34"/>
      <c r="C34" s="26" t="s">
        <v>31</v>
      </c>
      <c r="D34" s="26" t="s">
        <v>91</v>
      </c>
      <c r="E34">
        <v>15</v>
      </c>
      <c r="F34">
        <v>3</v>
      </c>
      <c r="G34" s="235">
        <f t="shared" si="5"/>
        <v>0.83333333333333337</v>
      </c>
      <c r="H34" s="235">
        <f t="shared" si="6"/>
        <v>0.16666666666666666</v>
      </c>
      <c r="I34">
        <f t="shared" si="7"/>
        <v>18</v>
      </c>
      <c r="J34"/>
      <c r="K34" s="26" t="s">
        <v>31</v>
      </c>
      <c r="L34">
        <f t="shared" si="0"/>
        <v>26</v>
      </c>
      <c r="M34" s="169">
        <f t="shared" si="1"/>
        <v>4</v>
      </c>
      <c r="N34" s="235">
        <f t="shared" ref="N34:O37" si="18">L34/$V34</f>
        <v>0.8666666666666667</v>
      </c>
      <c r="O34" s="235">
        <f t="shared" si="18"/>
        <v>0.13333333333333333</v>
      </c>
      <c r="P34">
        <v>2</v>
      </c>
      <c r="Q34" s="169">
        <v>2</v>
      </c>
      <c r="R34" s="169">
        <v>2</v>
      </c>
      <c r="S34" s="169">
        <v>5</v>
      </c>
      <c r="T34" s="169">
        <v>15</v>
      </c>
      <c r="U34" s="169">
        <v>4</v>
      </c>
      <c r="V34" s="16">
        <f t="shared" si="16"/>
        <v>30</v>
      </c>
      <c r="X34" s="26" t="s">
        <v>31</v>
      </c>
      <c r="Y34">
        <v>2</v>
      </c>
      <c r="Z34" s="169">
        <v>2</v>
      </c>
      <c r="AA34" s="169">
        <v>2</v>
      </c>
      <c r="AB34" s="169">
        <v>5</v>
      </c>
      <c r="AC34" s="169">
        <v>15</v>
      </c>
      <c r="AD34" s="169">
        <v>4</v>
      </c>
      <c r="AE34" s="16">
        <f t="shared" si="17"/>
        <v>30</v>
      </c>
      <c r="AH34" s="26" t="s">
        <v>31</v>
      </c>
      <c r="AI34" s="26" t="s">
        <v>91</v>
      </c>
      <c r="AJ34" s="169">
        <v>2</v>
      </c>
      <c r="AK34" s="169">
        <v>2</v>
      </c>
      <c r="AL34" s="169">
        <v>2</v>
      </c>
      <c r="AM34" s="169">
        <v>5</v>
      </c>
      <c r="AN34" s="169">
        <v>15</v>
      </c>
      <c r="AO34" s="169">
        <v>4</v>
      </c>
      <c r="AP34" s="16">
        <f>SUM(AJ34:AO34)</f>
        <v>30</v>
      </c>
      <c r="AR34" s="26" t="s">
        <v>31</v>
      </c>
      <c r="AS34" s="26" t="s">
        <v>91</v>
      </c>
      <c r="AT34" s="15">
        <v>2</v>
      </c>
      <c r="AU34" s="15">
        <v>2</v>
      </c>
      <c r="AV34" s="15" t="s">
        <v>79</v>
      </c>
      <c r="AW34" s="15" t="s">
        <v>79</v>
      </c>
      <c r="AX34" s="15" t="s">
        <v>79</v>
      </c>
      <c r="AY34" s="15" t="s">
        <v>79</v>
      </c>
      <c r="AZ34" s="16">
        <f>SUM(AT34:AY34)</f>
        <v>4</v>
      </c>
      <c r="BA34" s="3"/>
      <c r="BB34" s="7"/>
      <c r="BC34" s="7"/>
    </row>
    <row r="35" spans="1:55">
      <c r="A35"/>
      <c r="B35"/>
      <c r="C35" s="26" t="s">
        <v>4</v>
      </c>
      <c r="D35" s="26" t="s">
        <v>91</v>
      </c>
      <c r="E35">
        <v>9</v>
      </c>
      <c r="F35">
        <v>4</v>
      </c>
      <c r="G35" s="235">
        <f t="shared" si="5"/>
        <v>0.69230769230769229</v>
      </c>
      <c r="H35" s="235">
        <f t="shared" si="6"/>
        <v>0.30769230769230771</v>
      </c>
      <c r="I35">
        <f t="shared" si="7"/>
        <v>13</v>
      </c>
      <c r="J35"/>
      <c r="K35" s="26" t="s">
        <v>4</v>
      </c>
      <c r="L35">
        <f t="shared" si="0"/>
        <v>14</v>
      </c>
      <c r="M35" s="169">
        <f t="shared" si="1"/>
        <v>8</v>
      </c>
      <c r="N35" s="235">
        <f t="shared" si="18"/>
        <v>0.63636363636363635</v>
      </c>
      <c r="O35" s="235">
        <f t="shared" si="18"/>
        <v>0.36363636363636365</v>
      </c>
      <c r="P35">
        <v>6</v>
      </c>
      <c r="Q35" s="169">
        <v>2</v>
      </c>
      <c r="R35" s="169">
        <v>2</v>
      </c>
      <c r="S35" s="169">
        <v>5</v>
      </c>
      <c r="T35" s="169">
        <v>7</v>
      </c>
      <c r="U35" s="169"/>
      <c r="V35" s="16">
        <f t="shared" si="16"/>
        <v>22</v>
      </c>
      <c r="X35" s="26" t="s">
        <v>4</v>
      </c>
      <c r="Y35">
        <v>6</v>
      </c>
      <c r="Z35" s="169">
        <v>2</v>
      </c>
      <c r="AA35" s="169">
        <v>2</v>
      </c>
      <c r="AB35" s="169">
        <v>5</v>
      </c>
      <c r="AC35" s="169">
        <v>7</v>
      </c>
      <c r="AD35" s="169"/>
      <c r="AE35" s="16">
        <f t="shared" si="17"/>
        <v>22</v>
      </c>
      <c r="AH35" s="26" t="s">
        <v>4</v>
      </c>
      <c r="AI35" s="26" t="s">
        <v>91</v>
      </c>
      <c r="AJ35" s="169">
        <v>6</v>
      </c>
      <c r="AK35" s="169">
        <v>25</v>
      </c>
      <c r="AL35" s="169">
        <v>0</v>
      </c>
      <c r="AM35" s="169">
        <v>4</v>
      </c>
      <c r="AN35" s="169">
        <v>5</v>
      </c>
      <c r="AO35" s="169"/>
      <c r="AP35" s="16">
        <f>SUM(AJ35:AO35)</f>
        <v>40</v>
      </c>
      <c r="AR35" s="26" t="s">
        <v>4</v>
      </c>
      <c r="AS35" s="26" t="s">
        <v>91</v>
      </c>
      <c r="AT35" s="15">
        <v>6</v>
      </c>
      <c r="AU35" s="15">
        <v>25</v>
      </c>
      <c r="AV35" s="15">
        <v>0</v>
      </c>
      <c r="AW35" s="15">
        <v>4</v>
      </c>
      <c r="AX35" s="15">
        <v>5</v>
      </c>
      <c r="AY35" s="15">
        <v>0</v>
      </c>
      <c r="AZ35" s="16">
        <f>SUM(AT35:AY35)</f>
        <v>40</v>
      </c>
      <c r="BA35" s="3"/>
      <c r="BB35" s="7"/>
      <c r="BC35" s="7"/>
    </row>
    <row r="36" spans="1:55" ht="15.75" customHeight="1">
      <c r="A36"/>
      <c r="B36"/>
      <c r="C36" s="26" t="s">
        <v>13</v>
      </c>
      <c r="D36" s="26" t="s">
        <v>91</v>
      </c>
      <c r="E36">
        <v>91</v>
      </c>
      <c r="F36">
        <v>31</v>
      </c>
      <c r="G36" s="235">
        <f t="shared" si="5"/>
        <v>0.74590163934426235</v>
      </c>
      <c r="H36" s="235">
        <f t="shared" si="6"/>
        <v>0.25409836065573771</v>
      </c>
      <c r="I36">
        <f t="shared" si="7"/>
        <v>122</v>
      </c>
      <c r="J36"/>
      <c r="K36" s="26" t="s">
        <v>13</v>
      </c>
      <c r="L36">
        <f t="shared" si="0"/>
        <v>92.7</v>
      </c>
      <c r="M36" s="169">
        <f t="shared" si="1"/>
        <v>13</v>
      </c>
      <c r="N36" s="235">
        <f t="shared" si="18"/>
        <v>0.87701040681173137</v>
      </c>
      <c r="O36" s="235">
        <f t="shared" si="18"/>
        <v>0.12298959318826869</v>
      </c>
      <c r="P36">
        <v>12</v>
      </c>
      <c r="Q36" s="169">
        <v>1</v>
      </c>
      <c r="R36" s="169">
        <v>13</v>
      </c>
      <c r="S36" s="169">
        <v>27</v>
      </c>
      <c r="T36" s="169">
        <v>22</v>
      </c>
      <c r="U36" s="169">
        <v>30.7</v>
      </c>
      <c r="V36" s="16">
        <f t="shared" si="16"/>
        <v>105.7</v>
      </c>
      <c r="X36" s="26" t="s">
        <v>13</v>
      </c>
      <c r="Y36">
        <v>12</v>
      </c>
      <c r="Z36" s="169">
        <v>1</v>
      </c>
      <c r="AA36" s="169">
        <v>13</v>
      </c>
      <c r="AB36" s="169">
        <v>27</v>
      </c>
      <c r="AC36" s="169">
        <v>22</v>
      </c>
      <c r="AD36" s="169">
        <v>30.7</v>
      </c>
      <c r="AE36" s="16">
        <f t="shared" si="17"/>
        <v>105.7</v>
      </c>
      <c r="AH36" s="26" t="s">
        <v>13</v>
      </c>
      <c r="AI36" s="26" t="s">
        <v>91</v>
      </c>
      <c r="AJ36" s="169">
        <v>17</v>
      </c>
      <c r="AK36" s="169">
        <v>2</v>
      </c>
      <c r="AL36" s="169">
        <v>13</v>
      </c>
      <c r="AM36" s="169">
        <v>22</v>
      </c>
      <c r="AN36" s="169">
        <v>21</v>
      </c>
      <c r="AO36" s="169">
        <v>35.5</v>
      </c>
      <c r="AP36" s="16">
        <f>SUM(AJ36:AO36)</f>
        <v>110.5</v>
      </c>
      <c r="AR36" s="26" t="s">
        <v>13</v>
      </c>
      <c r="AS36" s="26" t="s">
        <v>91</v>
      </c>
      <c r="AT36" s="15">
        <v>14</v>
      </c>
      <c r="AU36" s="15">
        <v>1</v>
      </c>
      <c r="AV36" s="15">
        <v>9</v>
      </c>
      <c r="AW36" s="15">
        <v>19</v>
      </c>
      <c r="AX36" s="15">
        <v>18</v>
      </c>
      <c r="AY36" s="15">
        <v>30</v>
      </c>
      <c r="AZ36" s="16">
        <f>SUM(AT36:AY36)</f>
        <v>91</v>
      </c>
      <c r="BA36" s="3"/>
      <c r="BB36" s="7"/>
      <c r="BC36" s="7"/>
    </row>
    <row r="37" spans="1:55" ht="16.5" customHeight="1">
      <c r="A37"/>
      <c r="B37"/>
      <c r="C37" s="26" t="s">
        <v>34</v>
      </c>
      <c r="D37" s="26" t="s">
        <v>91</v>
      </c>
      <c r="E37">
        <v>14</v>
      </c>
      <c r="F37">
        <v>6</v>
      </c>
      <c r="G37" s="235">
        <f t="shared" si="5"/>
        <v>0.7</v>
      </c>
      <c r="H37" s="235">
        <f t="shared" si="6"/>
        <v>0.3</v>
      </c>
      <c r="I37">
        <f t="shared" si="7"/>
        <v>20</v>
      </c>
      <c r="J37"/>
      <c r="K37" s="26" t="s">
        <v>34</v>
      </c>
      <c r="L37">
        <f t="shared" si="0"/>
        <v>9</v>
      </c>
      <c r="M37" s="169">
        <f t="shared" si="1"/>
        <v>6</v>
      </c>
      <c r="N37" s="235">
        <f t="shared" si="18"/>
        <v>0.6</v>
      </c>
      <c r="O37" s="235">
        <f t="shared" si="18"/>
        <v>0.4</v>
      </c>
      <c r="P37">
        <v>5</v>
      </c>
      <c r="Q37" s="169">
        <v>1</v>
      </c>
      <c r="R37" s="169">
        <v>1</v>
      </c>
      <c r="S37" s="169">
        <v>2</v>
      </c>
      <c r="T37" s="169">
        <v>6</v>
      </c>
      <c r="U37" s="169"/>
      <c r="V37" s="16">
        <f t="shared" si="16"/>
        <v>15</v>
      </c>
      <c r="X37" s="26" t="s">
        <v>34</v>
      </c>
      <c r="Y37">
        <v>5</v>
      </c>
      <c r="Z37" s="169">
        <v>1</v>
      </c>
      <c r="AA37" s="169">
        <v>1</v>
      </c>
      <c r="AB37" s="169">
        <v>2</v>
      </c>
      <c r="AC37" s="169">
        <v>6</v>
      </c>
      <c r="AD37" s="169"/>
      <c r="AE37" s="16">
        <f t="shared" si="17"/>
        <v>15</v>
      </c>
      <c r="AG37" s="3"/>
      <c r="AH37" s="26" t="s">
        <v>34</v>
      </c>
      <c r="AI37" s="26" t="s">
        <v>91</v>
      </c>
      <c r="AJ37" s="169">
        <v>6</v>
      </c>
      <c r="AK37" s="169">
        <v>0</v>
      </c>
      <c r="AL37" s="169">
        <v>1</v>
      </c>
      <c r="AM37" s="169">
        <v>2</v>
      </c>
      <c r="AN37" s="169">
        <v>6</v>
      </c>
      <c r="AO37" s="169"/>
      <c r="AP37" s="16">
        <f>SUM(AJ37:AO37)</f>
        <v>15</v>
      </c>
      <c r="AR37" s="26" t="s">
        <v>34</v>
      </c>
      <c r="AS37" s="26" t="s">
        <v>91</v>
      </c>
      <c r="AT37" s="15" t="s">
        <v>79</v>
      </c>
      <c r="AU37" s="15" t="s">
        <v>79</v>
      </c>
      <c r="AV37" s="15" t="s">
        <v>79</v>
      </c>
      <c r="AW37" s="15" t="s">
        <v>79</v>
      </c>
      <c r="AX37" s="15" t="s">
        <v>79</v>
      </c>
      <c r="AY37" s="15" t="s">
        <v>79</v>
      </c>
      <c r="AZ37" s="16">
        <f>SUM(AT37:AY37)</f>
        <v>0</v>
      </c>
      <c r="BA37" s="3"/>
      <c r="BB37" s="7"/>
      <c r="BC37" s="7"/>
    </row>
    <row r="38" spans="1:55" ht="16.5" customHeight="1">
      <c r="A38"/>
      <c r="B38"/>
      <c r="C38" s="152" t="s">
        <v>207</v>
      </c>
      <c r="D38" s="152"/>
      <c r="E38"/>
      <c r="F38"/>
      <c r="G38" s="235"/>
      <c r="H38" s="235"/>
      <c r="I38">
        <f t="shared" si="7"/>
        <v>0</v>
      </c>
      <c r="J38"/>
      <c r="K38" s="152" t="s">
        <v>207</v>
      </c>
      <c r="L38">
        <f t="shared" si="0"/>
        <v>0</v>
      </c>
      <c r="M38" s="169">
        <f t="shared" si="1"/>
        <v>0</v>
      </c>
      <c r="N38" s="235"/>
      <c r="O38" s="235"/>
      <c r="P38"/>
      <c r="Q38" s="169"/>
      <c r="R38" s="169"/>
      <c r="S38" s="169"/>
      <c r="T38" s="169"/>
      <c r="U38" s="169"/>
      <c r="V38" s="16"/>
      <c r="X38" s="152" t="s">
        <v>207</v>
      </c>
      <c r="Y38"/>
      <c r="Z38" s="169"/>
      <c r="AA38" s="169"/>
      <c r="AB38" s="169"/>
      <c r="AC38" s="169"/>
      <c r="AD38" s="169"/>
      <c r="AE38" s="16"/>
      <c r="AG38" s="3"/>
      <c r="AH38" s="152"/>
      <c r="AI38" s="152"/>
      <c r="AJ38" s="169"/>
      <c r="AK38" s="169"/>
      <c r="AL38" s="169"/>
      <c r="AM38" s="169"/>
      <c r="AN38" s="169"/>
      <c r="AO38" s="169"/>
      <c r="AP38" s="16"/>
      <c r="AR38" s="152"/>
      <c r="AS38" s="152"/>
      <c r="AT38" s="15"/>
      <c r="AU38" s="15"/>
      <c r="AV38" s="15"/>
      <c r="AW38" s="15"/>
      <c r="AX38" s="15"/>
      <c r="AY38" s="15"/>
      <c r="AZ38" s="16"/>
      <c r="BA38" s="3"/>
      <c r="BB38" s="7"/>
      <c r="BC38" s="7"/>
    </row>
    <row r="39" spans="1:55" ht="15" customHeight="1">
      <c r="A39"/>
      <c r="B39"/>
      <c r="C39" s="29" t="s">
        <v>18</v>
      </c>
      <c r="D39" s="29" t="s">
        <v>91</v>
      </c>
      <c r="E39">
        <v>10</v>
      </c>
      <c r="F39">
        <v>10</v>
      </c>
      <c r="G39" s="235">
        <f t="shared" si="5"/>
        <v>0.5</v>
      </c>
      <c r="H39" s="235">
        <f t="shared" si="6"/>
        <v>0.5</v>
      </c>
      <c r="I39">
        <f t="shared" si="7"/>
        <v>20</v>
      </c>
      <c r="J39"/>
      <c r="K39" s="29" t="s">
        <v>18</v>
      </c>
      <c r="L39">
        <f t="shared" si="0"/>
        <v>10</v>
      </c>
      <c r="M39" s="169">
        <f t="shared" si="1"/>
        <v>10</v>
      </c>
      <c r="N39" s="235">
        <f t="shared" ref="N39:O44" si="19">L39/$V39</f>
        <v>0.5</v>
      </c>
      <c r="O39" s="235">
        <f t="shared" si="19"/>
        <v>0.5</v>
      </c>
      <c r="P39">
        <v>10</v>
      </c>
      <c r="Q39" s="169"/>
      <c r="R39" s="169"/>
      <c r="S39" s="169"/>
      <c r="T39" s="169">
        <v>10</v>
      </c>
      <c r="U39" s="169"/>
      <c r="V39" s="16">
        <f t="shared" ref="V39:V45" si="20">SUM(P39:U39)</f>
        <v>20</v>
      </c>
      <c r="X39" s="29" t="s">
        <v>18</v>
      </c>
      <c r="Y39">
        <v>10</v>
      </c>
      <c r="Z39" s="169"/>
      <c r="AA39" s="169"/>
      <c r="AB39" s="169"/>
      <c r="AC39" s="169">
        <v>10</v>
      </c>
      <c r="AD39" s="169"/>
      <c r="AE39" s="16">
        <f t="shared" ref="AE39:AE45" si="21">SUM(Y39:AD39)</f>
        <v>20</v>
      </c>
      <c r="AG39" s="3"/>
      <c r="AH39" s="29" t="s">
        <v>18</v>
      </c>
      <c r="AI39" s="29" t="s">
        <v>91</v>
      </c>
      <c r="AJ39" s="169">
        <v>10</v>
      </c>
      <c r="AK39" s="169"/>
      <c r="AL39" s="169"/>
      <c r="AM39" s="169"/>
      <c r="AN39" s="169">
        <v>10</v>
      </c>
      <c r="AO39" s="169"/>
      <c r="AP39" s="16">
        <f>SUM(AJ39:AO39)</f>
        <v>20</v>
      </c>
      <c r="AR39" s="29" t="s">
        <v>18</v>
      </c>
      <c r="AS39" s="29" t="s">
        <v>91</v>
      </c>
      <c r="AT39" s="15">
        <v>10</v>
      </c>
      <c r="AU39" s="15">
        <v>0</v>
      </c>
      <c r="AV39" s="15">
        <v>0</v>
      </c>
      <c r="AW39" s="15">
        <v>0</v>
      </c>
      <c r="AX39" s="15">
        <v>10</v>
      </c>
      <c r="AY39" s="15">
        <v>0</v>
      </c>
      <c r="AZ39" s="16">
        <f>SUM(AT39:AY39)</f>
        <v>20</v>
      </c>
      <c r="BA39" s="3"/>
      <c r="BB39" s="7"/>
      <c r="BC39" s="7"/>
    </row>
    <row r="40" spans="1:55" ht="15" customHeight="1">
      <c r="A40"/>
      <c r="B40"/>
      <c r="C40" s="29" t="s">
        <v>67</v>
      </c>
      <c r="D40" s="29"/>
      <c r="E40">
        <v>6</v>
      </c>
      <c r="F40">
        <v>2</v>
      </c>
      <c r="G40" s="235">
        <f t="shared" si="5"/>
        <v>0.75</v>
      </c>
      <c r="H40" s="235">
        <f t="shared" si="6"/>
        <v>0.25</v>
      </c>
      <c r="I40">
        <f t="shared" si="7"/>
        <v>8</v>
      </c>
      <c r="J40"/>
      <c r="K40" s="29" t="s">
        <v>67</v>
      </c>
      <c r="L40">
        <f t="shared" si="0"/>
        <v>8</v>
      </c>
      <c r="M40" s="169">
        <f t="shared" si="1"/>
        <v>5</v>
      </c>
      <c r="N40" s="235">
        <f t="shared" si="19"/>
        <v>0.61538461538461542</v>
      </c>
      <c r="O40" s="235">
        <f t="shared" si="19"/>
        <v>0.38461538461538464</v>
      </c>
      <c r="P40">
        <v>2</v>
      </c>
      <c r="Q40" s="169">
        <v>3</v>
      </c>
      <c r="R40" s="169">
        <v>1</v>
      </c>
      <c r="S40" s="169">
        <v>3</v>
      </c>
      <c r="T40" s="169">
        <v>3</v>
      </c>
      <c r="U40" s="169">
        <v>1</v>
      </c>
      <c r="V40" s="16">
        <f t="shared" si="20"/>
        <v>13</v>
      </c>
      <c r="X40" s="29" t="s">
        <v>67</v>
      </c>
      <c r="Y40">
        <v>2</v>
      </c>
      <c r="Z40" s="169">
        <v>3</v>
      </c>
      <c r="AA40" s="169">
        <v>1</v>
      </c>
      <c r="AB40" s="169">
        <v>3</v>
      </c>
      <c r="AC40" s="169">
        <v>3</v>
      </c>
      <c r="AD40" s="169">
        <v>1</v>
      </c>
      <c r="AE40" s="16">
        <f t="shared" si="21"/>
        <v>13</v>
      </c>
      <c r="AG40" s="3"/>
      <c r="AH40" s="29"/>
      <c r="AI40" s="29"/>
      <c r="AJ40" s="169"/>
      <c r="AK40" s="169"/>
      <c r="AL40" s="169"/>
      <c r="AM40" s="169"/>
      <c r="AN40" s="169"/>
      <c r="AO40" s="169"/>
      <c r="AP40" s="16"/>
      <c r="AR40" s="29"/>
      <c r="AS40" s="29"/>
      <c r="AT40" s="15"/>
      <c r="AU40" s="15"/>
      <c r="AV40" s="15"/>
      <c r="AW40" s="15"/>
      <c r="AX40" s="15"/>
      <c r="AY40" s="15"/>
      <c r="AZ40" s="16"/>
      <c r="BA40" s="3"/>
      <c r="BB40" s="7"/>
      <c r="BC40" s="7"/>
    </row>
    <row r="41" spans="1:55" ht="15" customHeight="1">
      <c r="A41"/>
      <c r="B41"/>
      <c r="C41" s="131" t="s">
        <v>5</v>
      </c>
      <c r="D41" s="131" t="s">
        <v>91</v>
      </c>
      <c r="E41">
        <v>15</v>
      </c>
      <c r="F41">
        <v>3</v>
      </c>
      <c r="G41" s="235">
        <f t="shared" si="5"/>
        <v>0.83333333333333337</v>
      </c>
      <c r="H41" s="235">
        <f t="shared" si="6"/>
        <v>0.16666666666666666</v>
      </c>
      <c r="I41">
        <f t="shared" si="7"/>
        <v>18</v>
      </c>
      <c r="J41"/>
      <c r="K41" s="131" t="s">
        <v>5</v>
      </c>
      <c r="L41">
        <f t="shared" si="0"/>
        <v>29</v>
      </c>
      <c r="M41" s="169">
        <f t="shared" si="1"/>
        <v>4</v>
      </c>
      <c r="N41" s="235">
        <f t="shared" si="19"/>
        <v>0.87878787878787878</v>
      </c>
      <c r="O41" s="235">
        <f t="shared" si="19"/>
        <v>0.12121212121212122</v>
      </c>
      <c r="P41">
        <v>3</v>
      </c>
      <c r="Q41" s="169">
        <v>1</v>
      </c>
      <c r="R41" s="169">
        <v>2</v>
      </c>
      <c r="S41" s="169">
        <v>7</v>
      </c>
      <c r="T41" s="169">
        <v>15</v>
      </c>
      <c r="U41" s="169">
        <v>5</v>
      </c>
      <c r="V41" s="16">
        <f t="shared" si="20"/>
        <v>33</v>
      </c>
      <c r="X41" s="131" t="s">
        <v>5</v>
      </c>
      <c r="Y41">
        <v>3</v>
      </c>
      <c r="Z41" s="169">
        <v>1</v>
      </c>
      <c r="AA41" s="169">
        <v>2</v>
      </c>
      <c r="AB41" s="169">
        <v>7</v>
      </c>
      <c r="AC41" s="169">
        <v>15</v>
      </c>
      <c r="AD41" s="169">
        <v>5</v>
      </c>
      <c r="AE41" s="16">
        <f t="shared" si="21"/>
        <v>33</v>
      </c>
      <c r="AG41" s="3"/>
      <c r="AH41" s="131" t="s">
        <v>5</v>
      </c>
      <c r="AI41" s="131" t="s">
        <v>91</v>
      </c>
      <c r="AJ41" s="169">
        <v>3</v>
      </c>
      <c r="AK41" s="169">
        <v>1</v>
      </c>
      <c r="AL41" s="169">
        <v>1</v>
      </c>
      <c r="AM41" s="169">
        <v>5</v>
      </c>
      <c r="AN41" s="169">
        <v>12</v>
      </c>
      <c r="AO41" s="169">
        <v>5</v>
      </c>
      <c r="AP41" s="16">
        <f>SUM(AJ41:AO41)</f>
        <v>27</v>
      </c>
      <c r="AR41" s="131" t="s">
        <v>5</v>
      </c>
      <c r="AS41" s="131" t="s">
        <v>91</v>
      </c>
      <c r="AT41" s="15" t="s">
        <v>79</v>
      </c>
      <c r="AU41" s="15" t="s">
        <v>79</v>
      </c>
      <c r="AV41" s="15" t="s">
        <v>79</v>
      </c>
      <c r="AW41" s="15" t="s">
        <v>79</v>
      </c>
      <c r="AX41" s="15" t="s">
        <v>79</v>
      </c>
      <c r="AY41" s="15" t="s">
        <v>79</v>
      </c>
      <c r="AZ41" s="16">
        <f>SUM(AT41:AY41)</f>
        <v>0</v>
      </c>
      <c r="BA41" s="3"/>
      <c r="BB41" s="7"/>
      <c r="BC41" s="7"/>
    </row>
    <row r="42" spans="1:55">
      <c r="A42"/>
      <c r="B42"/>
      <c r="C42" s="29" t="s">
        <v>28</v>
      </c>
      <c r="D42" s="29" t="s">
        <v>91</v>
      </c>
      <c r="E42">
        <v>57</v>
      </c>
      <c r="F42">
        <v>71</v>
      </c>
      <c r="G42" s="235">
        <f t="shared" si="5"/>
        <v>0.4453125</v>
      </c>
      <c r="H42" s="235">
        <f t="shared" si="6"/>
        <v>0.5546875</v>
      </c>
      <c r="I42">
        <f t="shared" si="7"/>
        <v>128</v>
      </c>
      <c r="J42"/>
      <c r="K42" s="29" t="s">
        <v>28</v>
      </c>
      <c r="L42">
        <f t="shared" si="0"/>
        <v>106</v>
      </c>
      <c r="M42" s="169">
        <f t="shared" si="1"/>
        <v>19</v>
      </c>
      <c r="N42" s="235">
        <f t="shared" si="19"/>
        <v>0.84799999999999998</v>
      </c>
      <c r="O42" s="235">
        <f t="shared" si="19"/>
        <v>0.152</v>
      </c>
      <c r="P42">
        <v>12</v>
      </c>
      <c r="Q42" s="169">
        <v>7</v>
      </c>
      <c r="R42" s="169">
        <v>2</v>
      </c>
      <c r="S42" s="169">
        <v>0</v>
      </c>
      <c r="T42" s="169">
        <v>18</v>
      </c>
      <c r="U42" s="169">
        <v>86</v>
      </c>
      <c r="V42" s="16">
        <f t="shared" si="20"/>
        <v>125</v>
      </c>
      <c r="X42" s="29" t="s">
        <v>28</v>
      </c>
      <c r="Y42">
        <v>12</v>
      </c>
      <c r="Z42" s="169">
        <v>7</v>
      </c>
      <c r="AA42" s="169">
        <v>2</v>
      </c>
      <c r="AB42" s="169">
        <v>0</v>
      </c>
      <c r="AC42" s="169">
        <v>18</v>
      </c>
      <c r="AD42" s="169">
        <v>86</v>
      </c>
      <c r="AE42" s="16">
        <f t="shared" si="21"/>
        <v>125</v>
      </c>
      <c r="AH42" s="29" t="s">
        <v>28</v>
      </c>
      <c r="AI42" s="29" t="s">
        <v>91</v>
      </c>
      <c r="AJ42" s="169">
        <v>12</v>
      </c>
      <c r="AK42" s="169">
        <v>6</v>
      </c>
      <c r="AL42" s="169">
        <v>1</v>
      </c>
      <c r="AM42" s="169">
        <v>0</v>
      </c>
      <c r="AN42" s="169">
        <v>17</v>
      </c>
      <c r="AO42" s="169">
        <v>85</v>
      </c>
      <c r="AP42" s="16">
        <f>SUM(AJ42:AO42)</f>
        <v>121</v>
      </c>
      <c r="AR42" s="29" t="s">
        <v>28</v>
      </c>
      <c r="AS42" s="29" t="s">
        <v>91</v>
      </c>
      <c r="AT42" s="15">
        <v>23</v>
      </c>
      <c r="AU42" s="15">
        <v>6</v>
      </c>
      <c r="AV42" s="15">
        <v>2</v>
      </c>
      <c r="AW42" s="15">
        <v>0</v>
      </c>
      <c r="AX42" s="15">
        <v>17</v>
      </c>
      <c r="AY42" s="15">
        <v>70</v>
      </c>
      <c r="AZ42" s="16">
        <f>SUM(AT42:AY42)</f>
        <v>118</v>
      </c>
      <c r="BA42" s="3"/>
      <c r="BB42" s="7"/>
      <c r="BC42" s="7"/>
    </row>
    <row r="43" spans="1:55">
      <c r="A43"/>
      <c r="B43"/>
      <c r="C43" s="29" t="s">
        <v>9</v>
      </c>
      <c r="D43" s="29" t="s">
        <v>91</v>
      </c>
      <c r="E43">
        <v>84</v>
      </c>
      <c r="F43">
        <v>19</v>
      </c>
      <c r="G43" s="235">
        <f t="shared" si="5"/>
        <v>0.81553398058252424</v>
      </c>
      <c r="H43" s="235">
        <f t="shared" si="6"/>
        <v>0.18446601941747573</v>
      </c>
      <c r="I43">
        <f t="shared" si="7"/>
        <v>103</v>
      </c>
      <c r="J43"/>
      <c r="K43" s="29" t="s">
        <v>9</v>
      </c>
      <c r="L43">
        <f t="shared" si="0"/>
        <v>88.85</v>
      </c>
      <c r="M43" s="169">
        <f t="shared" si="1"/>
        <v>6.6</v>
      </c>
      <c r="N43" s="235">
        <f t="shared" si="19"/>
        <v>0.93085385018334199</v>
      </c>
      <c r="O43" s="235">
        <f t="shared" si="19"/>
        <v>6.9146149816657926E-2</v>
      </c>
      <c r="P43">
        <v>4.2</v>
      </c>
      <c r="Q43" s="169">
        <v>2.4</v>
      </c>
      <c r="R43" s="169">
        <v>7.9</v>
      </c>
      <c r="S43" s="169">
        <v>44</v>
      </c>
      <c r="T43" s="169">
        <v>12</v>
      </c>
      <c r="U43" s="169">
        <v>24.95</v>
      </c>
      <c r="V43" s="16">
        <f t="shared" si="20"/>
        <v>95.45</v>
      </c>
      <c r="X43" s="29" t="s">
        <v>9</v>
      </c>
      <c r="Y43">
        <v>4.2</v>
      </c>
      <c r="Z43" s="169">
        <v>2.4</v>
      </c>
      <c r="AA43" s="169">
        <v>7.9</v>
      </c>
      <c r="AB43" s="169">
        <v>44</v>
      </c>
      <c r="AC43" s="169">
        <v>12</v>
      </c>
      <c r="AD43" s="169">
        <v>24.95</v>
      </c>
      <c r="AE43" s="16">
        <f t="shared" si="21"/>
        <v>95.45</v>
      </c>
      <c r="AH43" s="29" t="s">
        <v>9</v>
      </c>
      <c r="AI43" s="29" t="s">
        <v>91</v>
      </c>
      <c r="AJ43" s="169">
        <v>5</v>
      </c>
      <c r="AK43" s="169">
        <v>3</v>
      </c>
      <c r="AL43" s="169">
        <v>4</v>
      </c>
      <c r="AM43" s="169">
        <v>48</v>
      </c>
      <c r="AN43" s="169">
        <v>10</v>
      </c>
      <c r="AO43" s="169">
        <v>27</v>
      </c>
      <c r="AP43" s="16">
        <f>SUM(AJ43:AO43)</f>
        <v>97</v>
      </c>
      <c r="AR43" s="29" t="s">
        <v>9</v>
      </c>
      <c r="AS43" s="29" t="s">
        <v>91</v>
      </c>
      <c r="AT43" s="15">
        <v>4</v>
      </c>
      <c r="AU43" s="15">
        <v>3</v>
      </c>
      <c r="AV43" s="15">
        <v>4</v>
      </c>
      <c r="AW43" s="15">
        <v>46</v>
      </c>
      <c r="AX43" s="15">
        <v>8</v>
      </c>
      <c r="AY43" s="15">
        <v>26</v>
      </c>
      <c r="AZ43" s="16">
        <f>SUM(AT43:AY43)</f>
        <v>91</v>
      </c>
      <c r="BA43" s="3"/>
      <c r="BB43" s="7"/>
      <c r="BC43" s="7"/>
    </row>
    <row r="44" spans="1:55" ht="15.75" customHeight="1">
      <c r="A44"/>
      <c r="B44"/>
      <c r="C44" s="29" t="s">
        <v>14</v>
      </c>
      <c r="D44" s="29" t="s">
        <v>91</v>
      </c>
      <c r="E44">
        <v>14</v>
      </c>
      <c r="F44">
        <v>5</v>
      </c>
      <c r="G44" s="235">
        <f t="shared" si="5"/>
        <v>0.73684210526315785</v>
      </c>
      <c r="H44" s="235">
        <f t="shared" si="6"/>
        <v>0.26315789473684209</v>
      </c>
      <c r="I44">
        <f t="shared" si="7"/>
        <v>19</v>
      </c>
      <c r="J44"/>
      <c r="K44" s="29" t="s">
        <v>14</v>
      </c>
      <c r="L44">
        <f t="shared" si="0"/>
        <v>11</v>
      </c>
      <c r="M44" s="169">
        <f t="shared" si="1"/>
        <v>3</v>
      </c>
      <c r="N44" s="235">
        <f t="shared" si="19"/>
        <v>0.7857142857142857</v>
      </c>
      <c r="O44" s="235">
        <f t="shared" si="19"/>
        <v>0.21428571428571427</v>
      </c>
      <c r="P44">
        <v>2</v>
      </c>
      <c r="Q44" s="169">
        <v>1</v>
      </c>
      <c r="R44" s="169">
        <v>1</v>
      </c>
      <c r="S44" s="169">
        <v>1</v>
      </c>
      <c r="T44" s="169">
        <v>2</v>
      </c>
      <c r="U44" s="169">
        <v>7</v>
      </c>
      <c r="V44" s="16">
        <f t="shared" si="20"/>
        <v>14</v>
      </c>
      <c r="W44" s="3"/>
      <c r="X44" s="29" t="s">
        <v>14</v>
      </c>
      <c r="Y44">
        <v>2</v>
      </c>
      <c r="Z44" s="169">
        <v>1</v>
      </c>
      <c r="AA44" s="169">
        <v>1</v>
      </c>
      <c r="AB44" s="169">
        <v>1</v>
      </c>
      <c r="AC44" s="169">
        <v>2</v>
      </c>
      <c r="AD44" s="169">
        <v>7</v>
      </c>
      <c r="AE44" s="16">
        <f t="shared" si="21"/>
        <v>14</v>
      </c>
      <c r="AF44" s="3"/>
      <c r="AG44" s="3"/>
      <c r="AH44" s="29" t="s">
        <v>14</v>
      </c>
      <c r="AI44" s="29" t="s">
        <v>91</v>
      </c>
      <c r="AJ44" s="169">
        <v>3</v>
      </c>
      <c r="AK44" s="169">
        <v>1</v>
      </c>
      <c r="AL44" s="169">
        <v>1</v>
      </c>
      <c r="AM44" s="169">
        <v>1</v>
      </c>
      <c r="AN44" s="169">
        <v>3</v>
      </c>
      <c r="AO44" s="169">
        <v>5</v>
      </c>
      <c r="AP44" s="16">
        <f>SUM(AJ44:AO44)</f>
        <v>14</v>
      </c>
      <c r="AQ44" s="3"/>
      <c r="AR44" s="29" t="s">
        <v>14</v>
      </c>
      <c r="AS44" s="29" t="s">
        <v>91</v>
      </c>
      <c r="AT44" s="15">
        <v>3</v>
      </c>
      <c r="AU44" s="15">
        <v>1</v>
      </c>
      <c r="AV44" s="15">
        <v>1</v>
      </c>
      <c r="AW44" s="15">
        <v>1</v>
      </c>
      <c r="AX44" s="15">
        <v>3</v>
      </c>
      <c r="AY44" s="15">
        <v>5</v>
      </c>
      <c r="AZ44" s="16">
        <f>SUM(AT44:AY44)</f>
        <v>14</v>
      </c>
      <c r="BA44" s="3"/>
      <c r="BB44" s="7"/>
      <c r="BC44" s="7"/>
    </row>
    <row r="45" spans="1:55">
      <c r="A45"/>
      <c r="B45"/>
      <c r="C45" s="29" t="s">
        <v>27</v>
      </c>
      <c r="D45" s="29" t="s">
        <v>91</v>
      </c>
      <c r="E45"/>
      <c r="F45"/>
      <c r="G45" s="235"/>
      <c r="H45" s="235"/>
      <c r="I45">
        <f t="shared" si="7"/>
        <v>0</v>
      </c>
      <c r="J45"/>
      <c r="K45" s="29" t="s">
        <v>27</v>
      </c>
      <c r="L45">
        <f t="shared" si="0"/>
        <v>0</v>
      </c>
      <c r="M45" s="169">
        <f t="shared" si="1"/>
        <v>0</v>
      </c>
      <c r="N45" s="235"/>
      <c r="O45" s="235"/>
      <c r="P45"/>
      <c r="Q45" s="169"/>
      <c r="R45" s="169"/>
      <c r="S45" s="169"/>
      <c r="T45" s="169"/>
      <c r="U45" s="169"/>
      <c r="V45" s="16">
        <f t="shared" si="20"/>
        <v>0</v>
      </c>
      <c r="X45" s="29" t="s">
        <v>27</v>
      </c>
      <c r="Y45"/>
      <c r="Z45" s="169"/>
      <c r="AA45" s="169"/>
      <c r="AB45" s="169"/>
      <c r="AC45" s="169"/>
      <c r="AD45" s="169"/>
      <c r="AE45" s="16">
        <f t="shared" si="21"/>
        <v>0</v>
      </c>
      <c r="AH45" s="29" t="s">
        <v>27</v>
      </c>
      <c r="AI45" s="29" t="s">
        <v>91</v>
      </c>
      <c r="AJ45" s="169">
        <v>8</v>
      </c>
      <c r="AK45" s="169">
        <v>2</v>
      </c>
      <c r="AL45" s="169">
        <v>4</v>
      </c>
      <c r="AM45" s="169">
        <v>16</v>
      </c>
      <c r="AN45" s="169">
        <v>30</v>
      </c>
      <c r="AO45" s="169"/>
      <c r="AP45" s="16">
        <f>SUM(AJ45:AO45)</f>
        <v>60</v>
      </c>
      <c r="AR45" s="29" t="s">
        <v>27</v>
      </c>
      <c r="AS45" s="29" t="s">
        <v>91</v>
      </c>
      <c r="AT45" s="15" t="s">
        <v>79</v>
      </c>
      <c r="AU45" s="15" t="s">
        <v>79</v>
      </c>
      <c r="AV45" s="15" t="s">
        <v>79</v>
      </c>
      <c r="AW45" s="15" t="s">
        <v>79</v>
      </c>
      <c r="AX45" s="15" t="s">
        <v>79</v>
      </c>
      <c r="AY45" s="15" t="s">
        <v>79</v>
      </c>
      <c r="AZ45" s="16">
        <f>SUM(AT45:AY45)</f>
        <v>0</v>
      </c>
      <c r="BA45" s="3"/>
      <c r="BB45" s="7"/>
      <c r="BC45" s="7"/>
    </row>
    <row r="46" spans="1:55">
      <c r="A46"/>
      <c r="B46"/>
      <c r="C46" s="152" t="s">
        <v>81</v>
      </c>
      <c r="D46" s="29"/>
      <c r="E46"/>
      <c r="F46"/>
      <c r="G46" s="235"/>
      <c r="H46" s="235"/>
      <c r="I46">
        <f t="shared" si="7"/>
        <v>0</v>
      </c>
      <c r="J46"/>
      <c r="K46" s="152" t="s">
        <v>81</v>
      </c>
      <c r="L46">
        <f t="shared" si="0"/>
        <v>0</v>
      </c>
      <c r="M46" s="169">
        <f t="shared" si="1"/>
        <v>0</v>
      </c>
      <c r="N46" s="235"/>
      <c r="O46" s="235"/>
      <c r="P46"/>
      <c r="Q46" s="236"/>
      <c r="R46" s="236"/>
      <c r="S46" s="236"/>
      <c r="T46" s="236"/>
      <c r="U46" s="236"/>
      <c r="V46" s="16"/>
      <c r="X46" s="152" t="s">
        <v>81</v>
      </c>
      <c r="Y46"/>
      <c r="Z46" s="236"/>
      <c r="AA46" s="236"/>
      <c r="AB46" s="236"/>
      <c r="AC46" s="236"/>
      <c r="AD46" s="236"/>
      <c r="AE46" s="16"/>
      <c r="AH46" s="152"/>
      <c r="AI46" s="29"/>
      <c r="AJ46" s="236"/>
      <c r="AK46" s="236"/>
      <c r="AL46" s="236"/>
      <c r="AM46" s="236"/>
      <c r="AN46" s="236"/>
      <c r="AO46" s="236"/>
      <c r="AP46" s="16"/>
      <c r="AR46" s="152"/>
      <c r="AS46" s="29"/>
      <c r="AT46" s="15"/>
      <c r="AU46" s="15"/>
      <c r="AV46" s="15"/>
      <c r="AW46" s="15"/>
      <c r="AX46" s="15"/>
      <c r="AY46" s="15"/>
      <c r="AZ46" s="16"/>
      <c r="BA46" s="3"/>
      <c r="BB46" s="7"/>
      <c r="BC46" s="7"/>
    </row>
    <row r="47" spans="1:55" ht="18" customHeight="1">
      <c r="A47"/>
      <c r="B47"/>
      <c r="C47" s="152" t="s">
        <v>10</v>
      </c>
      <c r="D47" s="29" t="s">
        <v>91</v>
      </c>
      <c r="E47">
        <v>2</v>
      </c>
      <c r="F47">
        <v>4</v>
      </c>
      <c r="G47" s="235">
        <f t="shared" si="5"/>
        <v>0.33333333333333331</v>
      </c>
      <c r="H47" s="235">
        <f t="shared" si="6"/>
        <v>0.66666666666666663</v>
      </c>
      <c r="I47">
        <f t="shared" si="7"/>
        <v>6</v>
      </c>
      <c r="J47"/>
      <c r="K47" s="152" t="s">
        <v>10</v>
      </c>
      <c r="L47">
        <f t="shared" si="0"/>
        <v>9</v>
      </c>
      <c r="M47" s="169">
        <f t="shared" si="1"/>
        <v>7</v>
      </c>
      <c r="N47" s="235">
        <f>L47/$V47</f>
        <v>0.5625</v>
      </c>
      <c r="O47" s="235">
        <f>M47/$V47</f>
        <v>0.4375</v>
      </c>
      <c r="P47">
        <v>5</v>
      </c>
      <c r="Q47" s="171">
        <v>2</v>
      </c>
      <c r="R47" s="171">
        <v>1</v>
      </c>
      <c r="S47" s="171">
        <v>0</v>
      </c>
      <c r="T47" s="171">
        <v>5</v>
      </c>
      <c r="U47" s="171">
        <v>3</v>
      </c>
      <c r="V47" s="16">
        <f>SUM(P47:U47)</f>
        <v>16</v>
      </c>
      <c r="X47" s="152" t="s">
        <v>10</v>
      </c>
      <c r="Y47">
        <v>5</v>
      </c>
      <c r="Z47" s="171">
        <v>2</v>
      </c>
      <c r="AA47" s="171">
        <v>1</v>
      </c>
      <c r="AB47" s="171">
        <v>0</v>
      </c>
      <c r="AC47" s="171">
        <v>5</v>
      </c>
      <c r="AD47" s="171">
        <v>3</v>
      </c>
      <c r="AE47" s="16">
        <f>SUM(Y47:AD47)</f>
        <v>16</v>
      </c>
      <c r="AG47" s="3"/>
      <c r="AH47" s="152" t="s">
        <v>10</v>
      </c>
      <c r="AI47" s="29" t="s">
        <v>91</v>
      </c>
      <c r="AJ47" s="171">
        <v>4</v>
      </c>
      <c r="AK47" s="171">
        <v>1</v>
      </c>
      <c r="AL47" s="171">
        <v>0.5</v>
      </c>
      <c r="AM47" s="171">
        <v>0.5</v>
      </c>
      <c r="AN47" s="171">
        <v>4</v>
      </c>
      <c r="AO47" s="171">
        <v>0.5</v>
      </c>
      <c r="AP47" s="16">
        <f>SUM(AJ47:AO47)</f>
        <v>10.5</v>
      </c>
      <c r="AR47" s="152" t="s">
        <v>10</v>
      </c>
      <c r="AS47" s="29" t="s">
        <v>91</v>
      </c>
      <c r="AT47" s="15">
        <v>3</v>
      </c>
      <c r="AU47" s="15">
        <v>1</v>
      </c>
      <c r="AV47" s="15">
        <v>1</v>
      </c>
      <c r="AW47" s="15">
        <v>1</v>
      </c>
      <c r="AX47" s="15">
        <v>4</v>
      </c>
      <c r="AY47" s="15">
        <v>0</v>
      </c>
      <c r="AZ47" s="16">
        <f>SUM(AT47:AY47)</f>
        <v>10</v>
      </c>
      <c r="BA47" s="3"/>
      <c r="BB47" s="7"/>
      <c r="BC47" s="7"/>
    </row>
    <row r="48" spans="1:55" ht="12.75" customHeight="1">
      <c r="A48"/>
      <c r="B48"/>
      <c r="C48" s="30"/>
      <c r="D48" s="179" t="s">
        <v>101</v>
      </c>
      <c r="E48" s="180">
        <f t="shared" ref="E48" si="22">SUM(E5:E47)</f>
        <v>1040.6999999999998</v>
      </c>
      <c r="F48" s="180">
        <f>SUM(F5:F47)</f>
        <v>615.5</v>
      </c>
      <c r="G48" s="180"/>
      <c r="H48" s="180"/>
      <c r="I48" s="180">
        <f>SUM(I5:I47)</f>
        <v>1656.2</v>
      </c>
      <c r="J48"/>
      <c r="K48" s="30"/>
      <c r="L48" s="180">
        <f>SUM(L5:L47)</f>
        <v>1363.95</v>
      </c>
      <c r="M48" s="180">
        <f>SUM(M5:M47)</f>
        <v>385.1</v>
      </c>
      <c r="N48" s="180"/>
      <c r="O48" s="180"/>
      <c r="P48" s="180">
        <f t="shared" ref="P48:U48" si="23">SUM(P5:P47)</f>
        <v>287.3</v>
      </c>
      <c r="Q48" s="180">
        <f t="shared" si="23"/>
        <v>97.800000000000011</v>
      </c>
      <c r="R48" s="180">
        <f t="shared" si="23"/>
        <v>119</v>
      </c>
      <c r="S48" s="180">
        <f t="shared" si="23"/>
        <v>362.7</v>
      </c>
      <c r="T48" s="180">
        <f t="shared" si="23"/>
        <v>555.6</v>
      </c>
      <c r="U48" s="180">
        <f t="shared" si="23"/>
        <v>326.64999999999998</v>
      </c>
      <c r="V48" s="181"/>
      <c r="X48" s="30"/>
      <c r="Y48" s="180">
        <f t="shared" ref="Y48:AD48" si="24">SUM(Y5:Y47)</f>
        <v>287.3</v>
      </c>
      <c r="Z48" s="180">
        <f t="shared" si="24"/>
        <v>97.800000000000011</v>
      </c>
      <c r="AA48" s="180">
        <f t="shared" si="24"/>
        <v>119</v>
      </c>
      <c r="AB48" s="180">
        <f t="shared" si="24"/>
        <v>362.7</v>
      </c>
      <c r="AC48" s="180">
        <f t="shared" si="24"/>
        <v>555.6</v>
      </c>
      <c r="AD48" s="180">
        <f t="shared" si="24"/>
        <v>326.64999999999998</v>
      </c>
      <c r="AE48" s="181"/>
      <c r="AH48" s="30"/>
      <c r="AI48" s="179" t="s">
        <v>101</v>
      </c>
      <c r="AJ48" s="180">
        <f t="shared" ref="AJ48:AO48" si="25">SUM(AJ5:AJ47)</f>
        <v>273.12</v>
      </c>
      <c r="AK48" s="180">
        <f t="shared" si="25"/>
        <v>131.67000000000002</v>
      </c>
      <c r="AL48" s="180">
        <f t="shared" si="25"/>
        <v>102.7</v>
      </c>
      <c r="AM48" s="180">
        <f t="shared" si="25"/>
        <v>314.5</v>
      </c>
      <c r="AN48" s="180">
        <f t="shared" si="25"/>
        <v>459.36</v>
      </c>
      <c r="AO48" s="180">
        <f t="shared" si="25"/>
        <v>344.2</v>
      </c>
      <c r="AP48" s="181"/>
      <c r="AS48" s="179" t="s">
        <v>101</v>
      </c>
      <c r="AT48" s="180">
        <f t="shared" ref="AT48:AY48" si="26">SUM(AT5:AT47)</f>
        <v>195.1</v>
      </c>
      <c r="AU48" s="180">
        <f t="shared" si="26"/>
        <v>66.599999999999994</v>
      </c>
      <c r="AV48" s="180">
        <f t="shared" si="26"/>
        <v>57.4</v>
      </c>
      <c r="AW48" s="180">
        <f t="shared" si="26"/>
        <v>218.55</v>
      </c>
      <c r="AX48" s="180">
        <f t="shared" si="26"/>
        <v>289.89999999999998</v>
      </c>
      <c r="AY48" s="180">
        <f t="shared" si="26"/>
        <v>219</v>
      </c>
      <c r="AZ48" s="181"/>
      <c r="BA48" s="3"/>
      <c r="BB48" s="7"/>
      <c r="BC48" s="7"/>
    </row>
    <row r="49" spans="11:61">
      <c r="K49" s="30"/>
      <c r="X49" s="30"/>
      <c r="AH49" s="30"/>
      <c r="AI49" s="30"/>
      <c r="AT49" s="9">
        <v>237.1</v>
      </c>
      <c r="AU49" s="9">
        <v>95.6</v>
      </c>
      <c r="AV49" s="9">
        <v>74.400000000000006</v>
      </c>
      <c r="AW49" s="9">
        <v>260.54999999999995</v>
      </c>
      <c r="AX49" s="9">
        <v>348.9</v>
      </c>
      <c r="AY49" s="9">
        <v>288</v>
      </c>
    </row>
    <row r="51" spans="11:61" ht="28.8">
      <c r="AR51" s="122" t="s">
        <v>75</v>
      </c>
      <c r="AS51" s="42">
        <v>237.1</v>
      </c>
    </row>
    <row r="52" spans="11:61">
      <c r="AR52" s="122" t="s">
        <v>73</v>
      </c>
      <c r="AS52" s="42">
        <v>95.6</v>
      </c>
    </row>
    <row r="53" spans="11:61" ht="28.8">
      <c r="AR53" s="122" t="s">
        <v>71</v>
      </c>
      <c r="AS53" s="42">
        <v>74.400000000000006</v>
      </c>
    </row>
    <row r="54" spans="11:61" ht="28.8">
      <c r="AR54" s="122" t="s">
        <v>72</v>
      </c>
      <c r="AS54" s="42">
        <v>260.54999999999995</v>
      </c>
    </row>
    <row r="55" spans="11:61">
      <c r="AR55" s="122" t="s">
        <v>76</v>
      </c>
      <c r="AS55" s="42">
        <v>348.9</v>
      </c>
    </row>
    <row r="56" spans="11:61">
      <c r="AR56" s="122" t="s">
        <v>37</v>
      </c>
      <c r="AS56" s="42">
        <v>288</v>
      </c>
    </row>
    <row r="57" spans="11:61">
      <c r="AR57" s="14"/>
      <c r="AS57" s="32"/>
    </row>
    <row r="60" spans="11:61">
      <c r="K60" s="7" t="s">
        <v>273</v>
      </c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X60" s="7" t="s">
        <v>273</v>
      </c>
      <c r="Y60" s="3"/>
      <c r="Z60" s="3"/>
      <c r="AA60" s="3"/>
      <c r="AB60" s="3"/>
      <c r="AC60" s="3"/>
      <c r="AD60" s="3"/>
      <c r="AE60" s="3"/>
    </row>
    <row r="61" spans="11:61" ht="43.2">
      <c r="L61" s="122" t="s">
        <v>75</v>
      </c>
      <c r="M61" s="122"/>
      <c r="N61" s="122"/>
      <c r="O61" s="122"/>
      <c r="P61" s="122" t="s">
        <v>75</v>
      </c>
      <c r="Q61" s="122"/>
      <c r="R61" s="122" t="s">
        <v>73</v>
      </c>
      <c r="S61" s="122"/>
      <c r="T61" s="122" t="s">
        <v>71</v>
      </c>
      <c r="U61" s="122"/>
      <c r="V61" s="122" t="s">
        <v>72</v>
      </c>
      <c r="W61" s="122"/>
      <c r="Y61" s="122" t="s">
        <v>75</v>
      </c>
      <c r="Z61" s="122"/>
      <c r="AA61" s="122" t="s">
        <v>73</v>
      </c>
      <c r="AB61" s="122"/>
      <c r="AC61" s="122" t="s">
        <v>71</v>
      </c>
      <c r="AD61" s="122"/>
      <c r="AE61" s="122" t="s">
        <v>72</v>
      </c>
      <c r="AF61" s="122"/>
      <c r="AG61" s="122" t="s">
        <v>76</v>
      </c>
      <c r="AH61" s="122"/>
      <c r="AI61" s="122" t="s">
        <v>37</v>
      </c>
      <c r="AJ61" s="122"/>
      <c r="AK61" s="122" t="s">
        <v>93</v>
      </c>
      <c r="AL61" s="9" t="s">
        <v>274</v>
      </c>
      <c r="AR61" s="9"/>
      <c r="AS61" s="9"/>
      <c r="AX61" s="30"/>
      <c r="AY61" s="30"/>
      <c r="BC61" s="9"/>
      <c r="BI61" s="36"/>
    </row>
    <row r="62" spans="11:61">
      <c r="K62" s="26" t="s">
        <v>23</v>
      </c>
      <c r="L62">
        <f>L5-Y5</f>
        <v>7</v>
      </c>
      <c r="M62" s="212">
        <f>L62/$AK62</f>
        <v>0.53846153846153844</v>
      </c>
      <c r="N62" s="212"/>
      <c r="O62" s="212"/>
      <c r="P62">
        <f>P5-AA5</f>
        <v>1.5</v>
      </c>
      <c r="Q62" s="212">
        <f>P62/$AK62</f>
        <v>0.11538461538461539</v>
      </c>
      <c r="R62">
        <f t="shared" ref="R62:R73" si="27">Q5-AB5</f>
        <v>1</v>
      </c>
      <c r="S62" s="212">
        <f>R62/$AK62</f>
        <v>7.6923076923076927E-2</v>
      </c>
      <c r="T62">
        <f t="shared" ref="T62:T73" si="28">R5-AC5</f>
        <v>-6.5</v>
      </c>
      <c r="U62" s="212">
        <f>T62/$AK62</f>
        <v>-0.5</v>
      </c>
      <c r="V62">
        <f t="shared" ref="V62:V73" si="29">S5-AD5</f>
        <v>0.5</v>
      </c>
      <c r="W62" s="212">
        <f>V62/$AK62</f>
        <v>3.8461538461538464E-2</v>
      </c>
      <c r="X62" s="26" t="s">
        <v>23</v>
      </c>
      <c r="Y62">
        <f>Y5-AJ5</f>
        <v>-1</v>
      </c>
      <c r="Z62" s="212">
        <f>Y62/$AK62</f>
        <v>-7.6923076923076927E-2</v>
      </c>
      <c r="AA62">
        <f t="shared" ref="AA62:AA84" si="30">Z5-AK5</f>
        <v>0</v>
      </c>
      <c r="AB62" s="212">
        <f>AA62/$AK62</f>
        <v>0</v>
      </c>
      <c r="AC62">
        <f t="shared" ref="AC62:AC73" si="31">AA5-AL5</f>
        <v>0</v>
      </c>
      <c r="AD62" s="212">
        <f>AC62/$AK62</f>
        <v>0</v>
      </c>
      <c r="AE62">
        <f t="shared" ref="AE62:AE73" si="32">AB5-AM5</f>
        <v>0</v>
      </c>
      <c r="AF62" s="212">
        <f>AE62/$AK62</f>
        <v>0</v>
      </c>
      <c r="AG62">
        <f t="shared" ref="AG62:AG84" si="33">AC5-AN5</f>
        <v>1</v>
      </c>
      <c r="AH62" s="212">
        <f>AG62/$AK62</f>
        <v>7.6923076923076927E-2</v>
      </c>
      <c r="AI62">
        <f t="shared" ref="AI62:AI84" si="34">AD5-AO5</f>
        <v>0</v>
      </c>
      <c r="AJ62" s="212">
        <f>AI62/$AK62</f>
        <v>0</v>
      </c>
      <c r="AK62" s="16">
        <v>13</v>
      </c>
      <c r="AL62" s="9">
        <v>13</v>
      </c>
      <c r="AR62" s="9"/>
      <c r="AS62" s="9"/>
      <c r="AX62" s="30"/>
      <c r="AY62" s="30"/>
      <c r="BC62" s="9"/>
      <c r="BI62" s="36"/>
    </row>
    <row r="63" spans="11:61">
      <c r="K63" s="26" t="s">
        <v>30</v>
      </c>
      <c r="L63">
        <f t="shared" ref="L63:L73" si="35">L6-Y6</f>
        <v>9</v>
      </c>
      <c r="M63" s="212">
        <f t="shared" ref="M63:M69" si="36">L63/$AK63</f>
        <v>0.39130434782608697</v>
      </c>
      <c r="N63" s="212"/>
      <c r="O63" s="212"/>
      <c r="P63">
        <f t="shared" ref="P63:P73" si="37">P6-AA6</f>
        <v>3</v>
      </c>
      <c r="Q63" s="212">
        <f t="shared" ref="Q63:Q69" si="38">P63/$AK63</f>
        <v>0.13043478260869565</v>
      </c>
      <c r="R63">
        <f t="shared" si="27"/>
        <v>-2</v>
      </c>
      <c r="S63" s="212">
        <f t="shared" ref="S63:S69" si="39">R63/$AK63</f>
        <v>-8.6956521739130432E-2</v>
      </c>
      <c r="T63">
        <f t="shared" si="28"/>
        <v>-4</v>
      </c>
      <c r="U63" s="212">
        <f t="shared" ref="U63:U69" si="40">T63/$AK63</f>
        <v>-0.17391304347826086</v>
      </c>
      <c r="V63">
        <f t="shared" si="29"/>
        <v>6</v>
      </c>
      <c r="W63" s="212">
        <f t="shared" ref="W63:W69" si="41">V63/$AK63</f>
        <v>0.2608695652173913</v>
      </c>
      <c r="X63" s="26" t="s">
        <v>30</v>
      </c>
      <c r="Y63">
        <f t="shared" ref="Y63:Y104" si="42">Y6-AJ6</f>
        <v>-3</v>
      </c>
      <c r="Z63" s="212">
        <f t="shared" ref="Z63:AD105" si="43">Y63/$AK63</f>
        <v>-0.13043478260869565</v>
      </c>
      <c r="AA63">
        <f t="shared" si="30"/>
        <v>-2</v>
      </c>
      <c r="AB63" s="212">
        <f t="shared" ref="AB63:AB105" si="44">AA63/$AK63</f>
        <v>-8.6956521739130432E-2</v>
      </c>
      <c r="AC63">
        <f t="shared" si="31"/>
        <v>0</v>
      </c>
      <c r="AD63" s="212">
        <f t="shared" ref="AD63:AD105" si="45">AC63/$AK63</f>
        <v>0</v>
      </c>
      <c r="AE63">
        <f t="shared" si="32"/>
        <v>-1</v>
      </c>
      <c r="AF63" s="212">
        <f t="shared" ref="AF63:AF105" si="46">AE63/$AK63</f>
        <v>-4.3478260869565216E-2</v>
      </c>
      <c r="AG63">
        <f t="shared" si="33"/>
        <v>-2</v>
      </c>
      <c r="AH63" s="212">
        <f t="shared" ref="AH63:AH105" si="47">AG63/$AK63</f>
        <v>-8.6956521739130432E-2</v>
      </c>
      <c r="AI63">
        <f t="shared" si="34"/>
        <v>0</v>
      </c>
      <c r="AJ63" s="212">
        <f t="shared" ref="AJ63:AJ105" si="48">AI63/$AK63</f>
        <v>0</v>
      </c>
      <c r="AK63" s="213">
        <v>23</v>
      </c>
      <c r="AL63" s="214">
        <v>19</v>
      </c>
      <c r="AR63" s="9"/>
      <c r="AS63" s="9"/>
      <c r="AX63" s="30"/>
      <c r="AY63" s="30"/>
      <c r="BC63" s="9"/>
      <c r="BI63" s="36"/>
    </row>
    <row r="64" spans="11:61">
      <c r="K64" s="26" t="s">
        <v>167</v>
      </c>
      <c r="L64">
        <f t="shared" si="35"/>
        <v>14</v>
      </c>
      <c r="M64" s="212">
        <f t="shared" si="36"/>
        <v>0.73684210526315785</v>
      </c>
      <c r="N64" s="212"/>
      <c r="O64" s="212"/>
      <c r="P64">
        <f t="shared" si="37"/>
        <v>1</v>
      </c>
      <c r="Q64" s="212">
        <f t="shared" si="38"/>
        <v>5.2631578947368418E-2</v>
      </c>
      <c r="R64">
        <f t="shared" si="27"/>
        <v>-10</v>
      </c>
      <c r="S64" s="212">
        <f t="shared" si="39"/>
        <v>-0.52631578947368418</v>
      </c>
      <c r="T64">
        <f t="shared" si="28"/>
        <v>-3</v>
      </c>
      <c r="U64" s="212">
        <f t="shared" si="40"/>
        <v>-0.15789473684210525</v>
      </c>
      <c r="V64">
        <f t="shared" si="29"/>
        <v>11</v>
      </c>
      <c r="W64" s="212">
        <f t="shared" si="41"/>
        <v>0.57894736842105265</v>
      </c>
      <c r="X64" s="26" t="s">
        <v>167</v>
      </c>
      <c r="Y64">
        <f t="shared" si="42"/>
        <v>0</v>
      </c>
      <c r="Z64" s="212">
        <f t="shared" si="43"/>
        <v>0</v>
      </c>
      <c r="AA64">
        <f t="shared" si="30"/>
        <v>0</v>
      </c>
      <c r="AB64" s="212">
        <f t="shared" si="44"/>
        <v>0</v>
      </c>
      <c r="AC64">
        <f t="shared" si="31"/>
        <v>0</v>
      </c>
      <c r="AD64" s="212">
        <f t="shared" si="45"/>
        <v>0</v>
      </c>
      <c r="AE64">
        <f t="shared" si="32"/>
        <v>0</v>
      </c>
      <c r="AF64" s="212">
        <f t="shared" si="46"/>
        <v>0</v>
      </c>
      <c r="AG64">
        <f t="shared" si="33"/>
        <v>0</v>
      </c>
      <c r="AH64" s="212">
        <f t="shared" si="47"/>
        <v>0</v>
      </c>
      <c r="AI64">
        <f t="shared" si="34"/>
        <v>0</v>
      </c>
      <c r="AJ64" s="212">
        <f t="shared" si="48"/>
        <v>0</v>
      </c>
      <c r="AK64" s="213">
        <v>19</v>
      </c>
      <c r="AL64" s="214">
        <v>29</v>
      </c>
      <c r="AR64" s="9"/>
      <c r="AS64" s="9"/>
      <c r="AX64" s="30"/>
      <c r="AY64" s="30"/>
      <c r="AZ64" s="34"/>
      <c r="BA64" s="72"/>
      <c r="BC64" s="9"/>
      <c r="BI64" s="36"/>
    </row>
    <row r="65" spans="11:61">
      <c r="K65" s="26" t="s">
        <v>68</v>
      </c>
      <c r="L65">
        <f t="shared" si="35"/>
        <v>40</v>
      </c>
      <c r="M65" s="212">
        <f t="shared" si="36"/>
        <v>0.68965517241379315</v>
      </c>
      <c r="N65" s="212"/>
      <c r="O65" s="212"/>
      <c r="P65">
        <f t="shared" si="37"/>
        <v>1</v>
      </c>
      <c r="Q65" s="212">
        <f t="shared" si="38"/>
        <v>1.7241379310344827E-2</v>
      </c>
      <c r="R65">
        <f t="shared" si="27"/>
        <v>-9</v>
      </c>
      <c r="S65" s="212">
        <f t="shared" si="39"/>
        <v>-0.15517241379310345</v>
      </c>
      <c r="T65">
        <f t="shared" si="28"/>
        <v>-12</v>
      </c>
      <c r="U65" s="212">
        <f t="shared" si="40"/>
        <v>-0.20689655172413793</v>
      </c>
      <c r="V65">
        <f t="shared" si="29"/>
        <v>3</v>
      </c>
      <c r="W65" s="212">
        <f t="shared" si="41"/>
        <v>5.1724137931034482E-2</v>
      </c>
      <c r="X65" s="26" t="s">
        <v>68</v>
      </c>
      <c r="Y65">
        <f t="shared" si="42"/>
        <v>0</v>
      </c>
      <c r="Z65" s="212">
        <f t="shared" si="43"/>
        <v>0</v>
      </c>
      <c r="AA65">
        <f t="shared" si="30"/>
        <v>0</v>
      </c>
      <c r="AB65" s="212">
        <f t="shared" si="44"/>
        <v>0</v>
      </c>
      <c r="AC65">
        <f t="shared" si="31"/>
        <v>0</v>
      </c>
      <c r="AD65" s="212">
        <f t="shared" si="45"/>
        <v>0</v>
      </c>
      <c r="AE65">
        <f t="shared" si="32"/>
        <v>0</v>
      </c>
      <c r="AF65" s="212">
        <f t="shared" si="46"/>
        <v>0</v>
      </c>
      <c r="AG65">
        <f t="shared" si="33"/>
        <v>3</v>
      </c>
      <c r="AH65" s="212">
        <f t="shared" si="47"/>
        <v>5.1724137931034482E-2</v>
      </c>
      <c r="AI65">
        <f t="shared" si="34"/>
        <v>0</v>
      </c>
      <c r="AJ65" s="212">
        <f t="shared" si="48"/>
        <v>0</v>
      </c>
      <c r="AK65" s="213">
        <v>58</v>
      </c>
      <c r="AL65" s="214">
        <v>63</v>
      </c>
      <c r="AR65" s="9"/>
      <c r="AS65" s="9"/>
      <c r="AX65" s="30"/>
      <c r="AY65" s="30"/>
      <c r="AZ65" s="140"/>
      <c r="BA65" s="72"/>
      <c r="BC65" s="9"/>
      <c r="BI65" s="36"/>
    </row>
    <row r="66" spans="11:61">
      <c r="K66" t="s">
        <v>124</v>
      </c>
      <c r="L66">
        <f t="shared" si="35"/>
        <v>15</v>
      </c>
      <c r="M66" s="212">
        <f t="shared" si="36"/>
        <v>0.68181818181818177</v>
      </c>
      <c r="N66" s="212"/>
      <c r="O66" s="212"/>
      <c r="P66">
        <f t="shared" si="37"/>
        <v>1</v>
      </c>
      <c r="Q66" s="212">
        <f t="shared" si="38"/>
        <v>4.5454545454545456E-2</v>
      </c>
      <c r="R66">
        <f t="shared" si="27"/>
        <v>0</v>
      </c>
      <c r="S66" s="212">
        <f t="shared" si="39"/>
        <v>0</v>
      </c>
      <c r="T66">
        <f t="shared" si="28"/>
        <v>-11</v>
      </c>
      <c r="U66" s="212">
        <f t="shared" si="40"/>
        <v>-0.5</v>
      </c>
      <c r="V66">
        <f t="shared" si="29"/>
        <v>2</v>
      </c>
      <c r="W66" s="212">
        <f t="shared" si="41"/>
        <v>9.0909090909090912E-2</v>
      </c>
      <c r="X66" t="s">
        <v>124</v>
      </c>
      <c r="Y66">
        <f t="shared" si="42"/>
        <v>2</v>
      </c>
      <c r="Z66" s="212">
        <f t="shared" si="43"/>
        <v>9.0909090909090912E-2</v>
      </c>
      <c r="AA66">
        <f t="shared" si="30"/>
        <v>3</v>
      </c>
      <c r="AB66" s="212">
        <f t="shared" si="44"/>
        <v>0.13636363636363635</v>
      </c>
      <c r="AC66">
        <f t="shared" si="31"/>
        <v>1</v>
      </c>
      <c r="AD66" s="212">
        <f t="shared" si="45"/>
        <v>4.5454545454545456E-2</v>
      </c>
      <c r="AE66">
        <f t="shared" si="32"/>
        <v>3</v>
      </c>
      <c r="AF66" s="212">
        <f t="shared" si="46"/>
        <v>0.13636363636363635</v>
      </c>
      <c r="AG66">
        <f t="shared" si="33"/>
        <v>12</v>
      </c>
      <c r="AH66" s="215">
        <f t="shared" si="47"/>
        <v>0.54545454545454541</v>
      </c>
      <c r="AI66">
        <f t="shared" si="34"/>
        <v>1</v>
      </c>
      <c r="AJ66" s="212">
        <f t="shared" si="48"/>
        <v>4.5454545454545456E-2</v>
      </c>
      <c r="AK66" s="16">
        <v>22</v>
      </c>
      <c r="AL66" s="9">
        <v>22</v>
      </c>
      <c r="AR66" s="9"/>
      <c r="AS66" s="9"/>
      <c r="AX66" s="30"/>
      <c r="AY66" s="30"/>
      <c r="BC66" s="9"/>
      <c r="BI66" s="36"/>
    </row>
    <row r="67" spans="11:61">
      <c r="K67" s="26" t="s">
        <v>96</v>
      </c>
      <c r="L67">
        <f t="shared" si="35"/>
        <v>16</v>
      </c>
      <c r="M67" s="212">
        <f t="shared" si="36"/>
        <v>0.66666666666666663</v>
      </c>
      <c r="N67" s="212"/>
      <c r="O67" s="212"/>
      <c r="P67">
        <f t="shared" si="37"/>
        <v>2</v>
      </c>
      <c r="Q67" s="212">
        <f t="shared" si="38"/>
        <v>8.3333333333333329E-2</v>
      </c>
      <c r="R67">
        <f t="shared" si="27"/>
        <v>0</v>
      </c>
      <c r="S67" s="212">
        <f t="shared" si="39"/>
        <v>0</v>
      </c>
      <c r="T67">
        <f t="shared" si="28"/>
        <v>-14</v>
      </c>
      <c r="U67" s="212">
        <f t="shared" si="40"/>
        <v>-0.58333333333333337</v>
      </c>
      <c r="V67">
        <f t="shared" si="29"/>
        <v>1</v>
      </c>
      <c r="W67" s="212">
        <f t="shared" si="41"/>
        <v>4.1666666666666664E-2</v>
      </c>
      <c r="X67" s="26" t="s">
        <v>96</v>
      </c>
      <c r="Y67">
        <f t="shared" si="42"/>
        <v>-3</v>
      </c>
      <c r="Z67" s="212">
        <f t="shared" si="43"/>
        <v>-0.125</v>
      </c>
      <c r="AA67">
        <f t="shared" si="30"/>
        <v>-1</v>
      </c>
      <c r="AB67" s="212">
        <f t="shared" si="44"/>
        <v>-4.1666666666666664E-2</v>
      </c>
      <c r="AC67">
        <f t="shared" si="31"/>
        <v>0</v>
      </c>
      <c r="AD67" s="212">
        <f t="shared" si="45"/>
        <v>0</v>
      </c>
      <c r="AE67">
        <f t="shared" si="32"/>
        <v>2</v>
      </c>
      <c r="AF67" s="212">
        <f t="shared" si="46"/>
        <v>8.3333333333333329E-2</v>
      </c>
      <c r="AG67">
        <f t="shared" si="33"/>
        <v>6</v>
      </c>
      <c r="AH67" s="215">
        <f t="shared" si="47"/>
        <v>0.25</v>
      </c>
      <c r="AI67">
        <f t="shared" si="34"/>
        <v>1</v>
      </c>
      <c r="AJ67" s="212">
        <f t="shared" si="48"/>
        <v>4.1666666666666664E-2</v>
      </c>
      <c r="AK67" s="16">
        <v>24</v>
      </c>
      <c r="AL67" s="9">
        <v>24</v>
      </c>
      <c r="AR67" s="9"/>
      <c r="AS67" s="9"/>
      <c r="AX67" s="30"/>
      <c r="AY67" s="30"/>
      <c r="BC67" s="9"/>
      <c r="BI67" s="36"/>
    </row>
    <row r="68" spans="11:61">
      <c r="K68" s="26" t="s">
        <v>24</v>
      </c>
      <c r="L68">
        <f t="shared" si="35"/>
        <v>11</v>
      </c>
      <c r="M68" s="212">
        <f t="shared" si="36"/>
        <v>0.52380952380952384</v>
      </c>
      <c r="N68" s="212"/>
      <c r="O68" s="212"/>
      <c r="P68">
        <f t="shared" si="37"/>
        <v>3</v>
      </c>
      <c r="Q68" s="212">
        <f t="shared" si="38"/>
        <v>0.14285714285714285</v>
      </c>
      <c r="R68">
        <f t="shared" si="27"/>
        <v>1</v>
      </c>
      <c r="S68" s="212">
        <f t="shared" si="39"/>
        <v>4.7619047619047616E-2</v>
      </c>
      <c r="T68">
        <f t="shared" si="28"/>
        <v>-8</v>
      </c>
      <c r="U68" s="212">
        <f t="shared" si="40"/>
        <v>-0.38095238095238093</v>
      </c>
      <c r="V68">
        <f t="shared" si="29"/>
        <v>-3</v>
      </c>
      <c r="W68" s="212">
        <f t="shared" si="41"/>
        <v>-0.14285714285714285</v>
      </c>
      <c r="X68" s="26" t="s">
        <v>24</v>
      </c>
      <c r="Y68">
        <f t="shared" si="42"/>
        <v>-2</v>
      </c>
      <c r="Z68" s="212">
        <f t="shared" si="43"/>
        <v>-9.5238095238095233E-2</v>
      </c>
      <c r="AA68">
        <f t="shared" si="30"/>
        <v>-1</v>
      </c>
      <c r="AB68" s="212">
        <f t="shared" si="44"/>
        <v>-4.7619047619047616E-2</v>
      </c>
      <c r="AC68">
        <f t="shared" si="31"/>
        <v>0</v>
      </c>
      <c r="AD68" s="212">
        <f t="shared" si="45"/>
        <v>0</v>
      </c>
      <c r="AE68">
        <f t="shared" si="32"/>
        <v>1</v>
      </c>
      <c r="AF68" s="212">
        <f t="shared" si="46"/>
        <v>4.7619047619047616E-2</v>
      </c>
      <c r="AG68">
        <f t="shared" si="33"/>
        <v>4</v>
      </c>
      <c r="AH68" s="212">
        <f t="shared" si="47"/>
        <v>0.19047619047619047</v>
      </c>
      <c r="AI68">
        <f t="shared" si="34"/>
        <v>-3</v>
      </c>
      <c r="AJ68" s="212">
        <f t="shared" si="48"/>
        <v>-0.14285714285714285</v>
      </c>
      <c r="AK68" s="16">
        <v>21</v>
      </c>
      <c r="AL68" s="9">
        <v>21</v>
      </c>
      <c r="AR68" s="9"/>
      <c r="AS68" s="9"/>
      <c r="AX68" s="30"/>
      <c r="AY68" s="30"/>
      <c r="BC68" s="9"/>
      <c r="BI68" s="36"/>
    </row>
    <row r="69" spans="11:61">
      <c r="K69" s="26" t="s">
        <v>94</v>
      </c>
      <c r="L69">
        <f t="shared" si="35"/>
        <v>17.8</v>
      </c>
      <c r="M69" s="212">
        <f t="shared" si="36"/>
        <v>0.22194513715710723</v>
      </c>
      <c r="N69" s="212"/>
      <c r="O69" s="212"/>
      <c r="P69">
        <f t="shared" si="37"/>
        <v>19.600000000000001</v>
      </c>
      <c r="Q69" s="212">
        <f t="shared" si="38"/>
        <v>0.24438902743142146</v>
      </c>
      <c r="R69">
        <f t="shared" si="27"/>
        <v>1.8000000000000007</v>
      </c>
      <c r="S69" s="212">
        <f t="shared" si="39"/>
        <v>2.2443890274314222E-2</v>
      </c>
      <c r="T69">
        <f t="shared" si="28"/>
        <v>-11.7</v>
      </c>
      <c r="U69" s="212">
        <f t="shared" si="40"/>
        <v>-0.14588528678304238</v>
      </c>
      <c r="V69">
        <f t="shared" si="29"/>
        <v>7.5</v>
      </c>
      <c r="W69" s="212">
        <f t="shared" si="41"/>
        <v>9.3516209476309217E-2</v>
      </c>
      <c r="X69" s="26" t="s">
        <v>94</v>
      </c>
      <c r="Y69">
        <f t="shared" si="42"/>
        <v>6</v>
      </c>
      <c r="Z69" s="212">
        <f t="shared" si="43"/>
        <v>7.4812967581047385E-2</v>
      </c>
      <c r="AA69">
        <f t="shared" si="30"/>
        <v>1.6000000000000014</v>
      </c>
      <c r="AB69" s="212">
        <f t="shared" si="44"/>
        <v>1.9950124688279319E-2</v>
      </c>
      <c r="AC69">
        <f t="shared" si="31"/>
        <v>0.20000000000000018</v>
      </c>
      <c r="AD69" s="212">
        <f t="shared" si="45"/>
        <v>2.4937655860349148E-3</v>
      </c>
      <c r="AE69">
        <f t="shared" si="32"/>
        <v>-1.8000000000000007</v>
      </c>
      <c r="AF69" s="212">
        <f t="shared" si="46"/>
        <v>-2.2443890274314222E-2</v>
      </c>
      <c r="AG69">
        <f t="shared" si="33"/>
        <v>3.9000000000000004</v>
      </c>
      <c r="AH69" s="212">
        <f t="shared" si="47"/>
        <v>4.8628428927680802E-2</v>
      </c>
      <c r="AI69">
        <f t="shared" si="34"/>
        <v>-0.29999999999999982</v>
      </c>
      <c r="AJ69" s="212">
        <f t="shared" si="48"/>
        <v>-3.7406483790523668E-3</v>
      </c>
      <c r="AK69" s="213">
        <v>80.2</v>
      </c>
      <c r="AL69" s="214">
        <v>85.8</v>
      </c>
      <c r="AR69" s="9"/>
      <c r="AS69" s="9"/>
      <c r="AX69" s="30"/>
      <c r="AY69" s="30"/>
      <c r="BC69" s="9"/>
      <c r="BI69" s="36"/>
    </row>
    <row r="70" spans="11:61">
      <c r="K70" s="26" t="s">
        <v>82</v>
      </c>
      <c r="L70">
        <f t="shared" si="35"/>
        <v>0</v>
      </c>
      <c r="M70" s="212"/>
      <c r="N70" s="212"/>
      <c r="O70" s="212"/>
      <c r="P70">
        <f t="shared" si="37"/>
        <v>0</v>
      </c>
      <c r="Q70" s="212"/>
      <c r="R70">
        <f t="shared" si="27"/>
        <v>0</v>
      </c>
      <c r="S70" s="212"/>
      <c r="T70">
        <f t="shared" si="28"/>
        <v>0</v>
      </c>
      <c r="U70" s="212"/>
      <c r="V70">
        <f t="shared" si="29"/>
        <v>0</v>
      </c>
      <c r="W70" s="212"/>
      <c r="X70" s="26" t="s">
        <v>82</v>
      </c>
      <c r="Y70">
        <f t="shared" si="42"/>
        <v>0</v>
      </c>
      <c r="Z70" s="212"/>
      <c r="AA70">
        <f t="shared" si="30"/>
        <v>0</v>
      </c>
      <c r="AB70" s="212"/>
      <c r="AC70">
        <f t="shared" si="31"/>
        <v>0</v>
      </c>
      <c r="AD70" s="212"/>
      <c r="AE70">
        <f t="shared" si="32"/>
        <v>0</v>
      </c>
      <c r="AF70" s="212"/>
      <c r="AG70">
        <f t="shared" si="33"/>
        <v>0</v>
      </c>
      <c r="AH70" s="212"/>
      <c r="AI70">
        <f t="shared" si="34"/>
        <v>0</v>
      </c>
      <c r="AJ70" s="212"/>
      <c r="AK70" s="16"/>
      <c r="AL70" s="9">
        <v>0</v>
      </c>
      <c r="AR70" s="9"/>
      <c r="AS70" s="9"/>
      <c r="AX70" s="30"/>
      <c r="AY70" s="30"/>
      <c r="BC70" s="9"/>
      <c r="BI70" s="36"/>
    </row>
    <row r="71" spans="11:61">
      <c r="K71" s="28" t="s">
        <v>80</v>
      </c>
      <c r="L71">
        <f t="shared" si="35"/>
        <v>92</v>
      </c>
      <c r="M71" s="212">
        <f t="shared" ref="M71:M73" si="49">L71/$AK71</f>
        <v>0.57861635220125784</v>
      </c>
      <c r="N71" s="212"/>
      <c r="O71" s="212"/>
      <c r="P71">
        <f t="shared" si="37"/>
        <v>17</v>
      </c>
      <c r="Q71" s="212">
        <f t="shared" ref="Q71:Q73" si="50">P71/$AK71</f>
        <v>0.1069182389937107</v>
      </c>
      <c r="R71">
        <f t="shared" si="27"/>
        <v>-24</v>
      </c>
      <c r="S71" s="212">
        <f t="shared" ref="S71:S73" si="51">R71/$AK71</f>
        <v>-0.15094339622641509</v>
      </c>
      <c r="T71">
        <f t="shared" si="28"/>
        <v>-18</v>
      </c>
      <c r="U71" s="212"/>
      <c r="V71">
        <f t="shared" si="29"/>
        <v>-16</v>
      </c>
      <c r="W71" s="212">
        <f t="shared" ref="W71:W73" si="52">V71/$AK71</f>
        <v>-0.10062893081761007</v>
      </c>
      <c r="X71" s="28" t="s">
        <v>80</v>
      </c>
      <c r="Y71">
        <f t="shared" si="42"/>
        <v>-4</v>
      </c>
      <c r="Z71" s="212">
        <f t="shared" si="43"/>
        <v>-2.5157232704402517E-2</v>
      </c>
      <c r="AA71">
        <f t="shared" si="30"/>
        <v>1</v>
      </c>
      <c r="AB71" s="212">
        <f t="shared" si="44"/>
        <v>6.2893081761006293E-3</v>
      </c>
      <c r="AC71">
        <f t="shared" si="31"/>
        <v>2</v>
      </c>
      <c r="AD71" s="212"/>
      <c r="AE71">
        <f t="shared" si="32"/>
        <v>2</v>
      </c>
      <c r="AF71" s="212">
        <f t="shared" si="46"/>
        <v>1.2578616352201259E-2</v>
      </c>
      <c r="AG71">
        <f t="shared" si="33"/>
        <v>2</v>
      </c>
      <c r="AH71" s="212">
        <f t="shared" si="47"/>
        <v>1.2578616352201259E-2</v>
      </c>
      <c r="AI71">
        <f t="shared" si="34"/>
        <v>6</v>
      </c>
      <c r="AJ71" s="212">
        <f t="shared" si="48"/>
        <v>3.7735849056603772E-2</v>
      </c>
      <c r="AK71" s="16">
        <v>159</v>
      </c>
      <c r="AL71" s="9">
        <v>159</v>
      </c>
      <c r="AR71" s="9"/>
      <c r="AS71" s="9"/>
      <c r="AX71" s="30"/>
      <c r="AY71" s="30"/>
      <c r="BC71" s="9"/>
      <c r="BI71" s="36"/>
    </row>
    <row r="72" spans="11:61">
      <c r="K72" s="26" t="s">
        <v>25</v>
      </c>
      <c r="L72">
        <f t="shared" si="35"/>
        <v>118.00000000000001</v>
      </c>
      <c r="M72" s="212">
        <f t="shared" si="49"/>
        <v>0.65301604869950203</v>
      </c>
      <c r="N72" s="212"/>
      <c r="O72" s="212"/>
      <c r="P72">
        <f t="shared" si="37"/>
        <v>9.4000000000000021</v>
      </c>
      <c r="Q72" s="212">
        <f t="shared" si="50"/>
        <v>5.2019922523519661E-2</v>
      </c>
      <c r="R72">
        <f t="shared" si="27"/>
        <v>-62.6</v>
      </c>
      <c r="S72" s="212">
        <f t="shared" si="51"/>
        <v>-0.34643054786939681</v>
      </c>
      <c r="T72">
        <f t="shared" si="28"/>
        <v>-34.300000000000004</v>
      </c>
      <c r="U72" s="212">
        <f t="shared" ref="U72:U73" si="53">T72/$AK72</f>
        <v>-0.18981737686773661</v>
      </c>
      <c r="V72">
        <f t="shared" si="29"/>
        <v>67.7</v>
      </c>
      <c r="W72" s="212">
        <f t="shared" si="52"/>
        <v>0.37465412285556177</v>
      </c>
      <c r="X72" s="26" t="s">
        <v>25</v>
      </c>
      <c r="Y72">
        <f t="shared" si="42"/>
        <v>0.19999999999999929</v>
      </c>
      <c r="Z72" s="212">
        <f t="shared" si="43"/>
        <v>1.1068068622025419E-3</v>
      </c>
      <c r="AA72">
        <f t="shared" si="30"/>
        <v>-0.40000000000000036</v>
      </c>
      <c r="AB72" s="212">
        <f t="shared" si="44"/>
        <v>-2.2136137244050933E-3</v>
      </c>
      <c r="AC72">
        <f t="shared" si="31"/>
        <v>2.9999999999999982</v>
      </c>
      <c r="AD72" s="212">
        <f t="shared" si="45"/>
        <v>1.6602102933038175E-2</v>
      </c>
      <c r="AE72">
        <f t="shared" si="32"/>
        <v>7.7000000000000028</v>
      </c>
      <c r="AF72" s="212">
        <f t="shared" si="46"/>
        <v>4.2612064194798023E-2</v>
      </c>
      <c r="AG72">
        <f t="shared" si="33"/>
        <v>-1.7999999999999972</v>
      </c>
      <c r="AH72" s="212">
        <f t="shared" si="47"/>
        <v>-9.9612617598228963E-3</v>
      </c>
      <c r="AI72">
        <f t="shared" si="34"/>
        <v>0</v>
      </c>
      <c r="AJ72" s="212">
        <f t="shared" si="48"/>
        <v>0</v>
      </c>
      <c r="AK72" s="16">
        <v>180.7</v>
      </c>
      <c r="AL72" s="9">
        <v>180.7</v>
      </c>
      <c r="AR72" s="9"/>
      <c r="AS72" s="9"/>
      <c r="AX72" s="30"/>
      <c r="AY72" s="30"/>
      <c r="BC72" s="9"/>
      <c r="BI72" s="36"/>
    </row>
    <row r="73" spans="11:61">
      <c r="K73" s="26" t="s">
        <v>7</v>
      </c>
      <c r="L73">
        <f t="shared" si="35"/>
        <v>3.5</v>
      </c>
      <c r="M73" s="212">
        <f t="shared" si="49"/>
        <v>0.7</v>
      </c>
      <c r="N73" s="212"/>
      <c r="O73" s="212"/>
      <c r="P73">
        <f t="shared" si="37"/>
        <v>-1.5</v>
      </c>
      <c r="Q73" s="212">
        <f t="shared" si="50"/>
        <v>-0.3</v>
      </c>
      <c r="R73">
        <f t="shared" si="27"/>
        <v>0.5</v>
      </c>
      <c r="S73" s="212">
        <f t="shared" si="51"/>
        <v>0.1</v>
      </c>
      <c r="T73">
        <f t="shared" si="28"/>
        <v>1</v>
      </c>
      <c r="U73" s="215">
        <f t="shared" si="53"/>
        <v>0.2</v>
      </c>
      <c r="V73">
        <f t="shared" si="29"/>
        <v>-1</v>
      </c>
      <c r="W73" s="212">
        <f t="shared" si="52"/>
        <v>-0.2</v>
      </c>
      <c r="X73" s="26" t="s">
        <v>7</v>
      </c>
      <c r="Y73">
        <f t="shared" si="42"/>
        <v>-0.5</v>
      </c>
      <c r="Z73" s="212">
        <f t="shared" si="43"/>
        <v>-0.1</v>
      </c>
      <c r="AA73">
        <f t="shared" si="30"/>
        <v>0.5</v>
      </c>
      <c r="AB73" s="212">
        <f t="shared" si="44"/>
        <v>0.1</v>
      </c>
      <c r="AC73">
        <f t="shared" si="31"/>
        <v>2</v>
      </c>
      <c r="AD73" s="215">
        <f t="shared" si="45"/>
        <v>0.4</v>
      </c>
      <c r="AE73">
        <f t="shared" si="32"/>
        <v>0</v>
      </c>
      <c r="AF73" s="212">
        <f t="shared" si="46"/>
        <v>0</v>
      </c>
      <c r="AG73">
        <f t="shared" si="33"/>
        <v>0</v>
      </c>
      <c r="AH73" s="212">
        <f t="shared" si="47"/>
        <v>0</v>
      </c>
      <c r="AI73">
        <f t="shared" si="34"/>
        <v>-1</v>
      </c>
      <c r="AJ73" s="215">
        <f t="shared" si="48"/>
        <v>-0.2</v>
      </c>
      <c r="AK73" s="213">
        <v>5</v>
      </c>
      <c r="AL73" s="214">
        <v>8</v>
      </c>
      <c r="AR73" s="9"/>
      <c r="AS73" s="9"/>
      <c r="AX73" s="30"/>
      <c r="AY73" s="30"/>
      <c r="BC73" s="9"/>
      <c r="BI73" s="36"/>
    </row>
    <row r="74" spans="11:61">
      <c r="K74" s="26" t="s">
        <v>78</v>
      </c>
      <c r="L74"/>
      <c r="M74" s="212"/>
      <c r="N74" s="212"/>
      <c r="O74" s="212"/>
      <c r="P74"/>
      <c r="Q74" s="212"/>
      <c r="R74"/>
      <c r="S74" s="212"/>
      <c r="T74"/>
      <c r="U74" s="212"/>
      <c r="V74"/>
      <c r="W74" s="212"/>
      <c r="X74" s="26" t="s">
        <v>78</v>
      </c>
      <c r="Y74"/>
      <c r="Z74" s="212"/>
      <c r="AA74"/>
      <c r="AB74" s="212"/>
      <c r="AC74"/>
      <c r="AD74" s="212"/>
      <c r="AE74"/>
      <c r="AF74" s="212"/>
      <c r="AG74">
        <f t="shared" si="33"/>
        <v>-5.36</v>
      </c>
      <c r="AH74" s="212"/>
      <c r="AI74">
        <f t="shared" si="34"/>
        <v>-2.5</v>
      </c>
      <c r="AJ74" s="212"/>
      <c r="AK74" s="16">
        <v>0</v>
      </c>
      <c r="AL74" s="9">
        <v>0</v>
      </c>
      <c r="AR74" s="9"/>
      <c r="AS74" s="9"/>
      <c r="AX74" s="30"/>
      <c r="AY74" s="30"/>
      <c r="BC74" s="9"/>
      <c r="BI74" s="36"/>
    </row>
    <row r="75" spans="11:61">
      <c r="K75" s="26" t="s">
        <v>21</v>
      </c>
      <c r="L75">
        <f t="shared" ref="L75:L84" si="54">L18-Y18</f>
        <v>31</v>
      </c>
      <c r="M75" s="212">
        <f t="shared" ref="M75:M83" si="55">L75/$AK75</f>
        <v>0.50819672131147542</v>
      </c>
      <c r="N75" s="212"/>
      <c r="O75" s="212"/>
      <c r="P75">
        <f t="shared" ref="P75:P84" si="56">P18-AA18</f>
        <v>12</v>
      </c>
      <c r="Q75" s="212">
        <f t="shared" ref="Q75:Q83" si="57">P75/$AK75</f>
        <v>0.19672131147540983</v>
      </c>
      <c r="R75">
        <f t="shared" ref="R75:R84" si="58">Q18-AB18</f>
        <v>1</v>
      </c>
      <c r="S75" s="212">
        <f t="shared" ref="S75:S83" si="59">R75/$AK75</f>
        <v>1.6393442622950821E-2</v>
      </c>
      <c r="T75">
        <f t="shared" ref="T75:T84" si="60">R18-AC18</f>
        <v>-17</v>
      </c>
      <c r="U75" s="212">
        <f t="shared" ref="U75:U83" si="61">T75/$AK75</f>
        <v>-0.27868852459016391</v>
      </c>
      <c r="V75">
        <f t="shared" ref="V75:V84" si="62">S18-AD18</f>
        <v>-22</v>
      </c>
      <c r="W75" s="212">
        <f t="shared" ref="W75:W83" si="63">V75/$AK75</f>
        <v>-0.36065573770491804</v>
      </c>
      <c r="X75" s="26" t="s">
        <v>21</v>
      </c>
      <c r="Y75">
        <f t="shared" si="42"/>
        <v>0</v>
      </c>
      <c r="Z75" s="212">
        <f t="shared" si="43"/>
        <v>0</v>
      </c>
      <c r="AA75">
        <f t="shared" si="30"/>
        <v>0</v>
      </c>
      <c r="AB75" s="212">
        <f t="shared" si="44"/>
        <v>0</v>
      </c>
      <c r="AC75">
        <f t="shared" ref="AC75:AC84" si="64">AA18-AL18</f>
        <v>-2</v>
      </c>
      <c r="AD75" s="212">
        <f t="shared" si="45"/>
        <v>-3.2786885245901641E-2</v>
      </c>
      <c r="AE75">
        <f t="shared" ref="AE75:AE84" si="65">AB18-AM18</f>
        <v>-1</v>
      </c>
      <c r="AF75" s="212">
        <f t="shared" si="46"/>
        <v>-1.6393442622950821E-2</v>
      </c>
      <c r="AG75">
        <f t="shared" si="33"/>
        <v>12</v>
      </c>
      <c r="AH75" s="215">
        <f t="shared" si="47"/>
        <v>0.19672131147540983</v>
      </c>
      <c r="AI75">
        <f t="shared" si="34"/>
        <v>-8</v>
      </c>
      <c r="AJ75" s="212">
        <f t="shared" si="48"/>
        <v>-0.13114754098360656</v>
      </c>
      <c r="AK75" s="16">
        <v>61</v>
      </c>
      <c r="AL75" s="9">
        <v>61</v>
      </c>
      <c r="AR75" s="9"/>
      <c r="AS75" s="9"/>
      <c r="AX75" s="30"/>
      <c r="AY75" s="30"/>
      <c r="BC75" s="9"/>
      <c r="BI75" s="36"/>
    </row>
    <row r="76" spans="11:61">
      <c r="K76" s="26" t="s">
        <v>16</v>
      </c>
      <c r="L76">
        <f t="shared" si="54"/>
        <v>22</v>
      </c>
      <c r="M76" s="212">
        <f t="shared" si="55"/>
        <v>0.91666666666666663</v>
      </c>
      <c r="N76" s="212"/>
      <c r="O76" s="212"/>
      <c r="P76">
        <f t="shared" si="56"/>
        <v>1</v>
      </c>
      <c r="Q76" s="212">
        <f t="shared" si="57"/>
        <v>4.1666666666666664E-2</v>
      </c>
      <c r="R76">
        <f t="shared" si="58"/>
        <v>-7</v>
      </c>
      <c r="S76" s="212">
        <f t="shared" si="59"/>
        <v>-0.29166666666666669</v>
      </c>
      <c r="T76">
        <f t="shared" si="60"/>
        <v>-4</v>
      </c>
      <c r="U76" s="212">
        <f t="shared" si="61"/>
        <v>-0.16666666666666666</v>
      </c>
      <c r="V76">
        <f t="shared" si="62"/>
        <v>-5</v>
      </c>
      <c r="W76" s="212">
        <f t="shared" si="63"/>
        <v>-0.20833333333333334</v>
      </c>
      <c r="X76" s="26" t="s">
        <v>16</v>
      </c>
      <c r="Y76">
        <f t="shared" si="42"/>
        <v>-0.60000000000000009</v>
      </c>
      <c r="Z76" s="212">
        <f t="shared" si="43"/>
        <v>-2.5000000000000005E-2</v>
      </c>
      <c r="AA76">
        <f t="shared" si="30"/>
        <v>0</v>
      </c>
      <c r="AB76" s="212">
        <f t="shared" si="44"/>
        <v>0</v>
      </c>
      <c r="AC76">
        <f t="shared" si="64"/>
        <v>0</v>
      </c>
      <c r="AD76" s="212">
        <f t="shared" si="45"/>
        <v>0</v>
      </c>
      <c r="AE76">
        <f t="shared" si="65"/>
        <v>0.25</v>
      </c>
      <c r="AF76" s="212">
        <f t="shared" si="46"/>
        <v>1.0416666666666666E-2</v>
      </c>
      <c r="AG76">
        <f t="shared" si="33"/>
        <v>1.5</v>
      </c>
      <c r="AH76" s="212">
        <f t="shared" si="47"/>
        <v>6.25E-2</v>
      </c>
      <c r="AI76">
        <f t="shared" si="34"/>
        <v>-0.40000000000000036</v>
      </c>
      <c r="AJ76" s="212">
        <f t="shared" si="48"/>
        <v>-1.666666666666668E-2</v>
      </c>
      <c r="AK76" s="16">
        <v>24</v>
      </c>
      <c r="AL76" s="9">
        <v>24</v>
      </c>
      <c r="AR76" s="9"/>
      <c r="AS76" s="9"/>
      <c r="AX76" s="30"/>
      <c r="AY76" s="30"/>
      <c r="BC76" s="9"/>
      <c r="BI76" s="36"/>
    </row>
    <row r="77" spans="11:61">
      <c r="K77" s="26" t="s">
        <v>12</v>
      </c>
      <c r="L77">
        <f t="shared" si="54"/>
        <v>33</v>
      </c>
      <c r="M77" s="212">
        <f t="shared" si="55"/>
        <v>0.47142857142857142</v>
      </c>
      <c r="N77" s="212"/>
      <c r="O77" s="212"/>
      <c r="P77">
        <f t="shared" si="56"/>
        <v>13</v>
      </c>
      <c r="Q77" s="212">
        <f t="shared" si="57"/>
        <v>0.18571428571428572</v>
      </c>
      <c r="R77">
        <f t="shared" si="58"/>
        <v>-8</v>
      </c>
      <c r="S77" s="212">
        <f t="shared" si="59"/>
        <v>-0.11428571428571428</v>
      </c>
      <c r="T77">
        <f t="shared" si="60"/>
        <v>-21</v>
      </c>
      <c r="U77" s="212">
        <f t="shared" si="61"/>
        <v>-0.3</v>
      </c>
      <c r="V77">
        <f t="shared" si="62"/>
        <v>1</v>
      </c>
      <c r="W77" s="212">
        <f t="shared" si="63"/>
        <v>1.4285714285714285E-2</v>
      </c>
      <c r="X77" s="26" t="s">
        <v>12</v>
      </c>
      <c r="Y77">
        <f t="shared" si="42"/>
        <v>0</v>
      </c>
      <c r="Z77" s="212">
        <f t="shared" si="43"/>
        <v>0</v>
      </c>
      <c r="AA77">
        <f t="shared" si="30"/>
        <v>0</v>
      </c>
      <c r="AB77" s="212">
        <f t="shared" si="44"/>
        <v>0</v>
      </c>
      <c r="AC77">
        <f t="shared" si="64"/>
        <v>0</v>
      </c>
      <c r="AD77" s="212">
        <f t="shared" si="45"/>
        <v>0</v>
      </c>
      <c r="AE77">
        <f t="shared" si="65"/>
        <v>3</v>
      </c>
      <c r="AF77" s="212">
        <f t="shared" si="46"/>
        <v>4.2857142857142858E-2</v>
      </c>
      <c r="AG77">
        <f t="shared" si="33"/>
        <v>-4</v>
      </c>
      <c r="AH77" s="212">
        <f t="shared" si="47"/>
        <v>-5.7142857142857141E-2</v>
      </c>
      <c r="AI77">
        <f t="shared" si="34"/>
        <v>6</v>
      </c>
      <c r="AJ77" s="212">
        <f t="shared" si="48"/>
        <v>8.5714285714285715E-2</v>
      </c>
      <c r="AK77" s="16">
        <v>70</v>
      </c>
      <c r="AL77" s="9">
        <v>70</v>
      </c>
      <c r="AR77" s="9"/>
      <c r="AS77" s="9"/>
      <c r="AX77" s="30"/>
      <c r="AY77" s="30"/>
      <c r="BC77" s="9"/>
      <c r="BI77" s="36"/>
    </row>
    <row r="78" spans="11:61">
      <c r="K78" s="26" t="s">
        <v>19</v>
      </c>
      <c r="L78">
        <f t="shared" si="54"/>
        <v>13</v>
      </c>
      <c r="M78" s="212">
        <f t="shared" si="55"/>
        <v>0.72222222222222221</v>
      </c>
      <c r="N78" s="212"/>
      <c r="O78" s="212"/>
      <c r="P78">
        <f t="shared" si="56"/>
        <v>-2</v>
      </c>
      <c r="Q78" s="212">
        <f t="shared" si="57"/>
        <v>-0.1111111111111111</v>
      </c>
      <c r="R78">
        <f t="shared" si="58"/>
        <v>-3</v>
      </c>
      <c r="S78" s="212">
        <f t="shared" si="59"/>
        <v>-0.16666666666666666</v>
      </c>
      <c r="T78">
        <f t="shared" si="60"/>
        <v>-3</v>
      </c>
      <c r="U78" s="212">
        <f t="shared" si="61"/>
        <v>-0.16666666666666666</v>
      </c>
      <c r="V78">
        <f t="shared" si="62"/>
        <v>4</v>
      </c>
      <c r="W78" s="212">
        <f t="shared" si="63"/>
        <v>0.22222222222222221</v>
      </c>
      <c r="X78" s="26" t="s">
        <v>19</v>
      </c>
      <c r="Y78">
        <f t="shared" si="42"/>
        <v>0</v>
      </c>
      <c r="Z78" s="212">
        <f t="shared" si="43"/>
        <v>0</v>
      </c>
      <c r="AA78">
        <f t="shared" si="30"/>
        <v>0</v>
      </c>
      <c r="AB78" s="212">
        <f t="shared" si="44"/>
        <v>0</v>
      </c>
      <c r="AC78">
        <f t="shared" si="64"/>
        <v>0</v>
      </c>
      <c r="AD78" s="212">
        <f t="shared" si="45"/>
        <v>0</v>
      </c>
      <c r="AE78">
        <f t="shared" si="65"/>
        <v>0</v>
      </c>
      <c r="AF78" s="212">
        <f t="shared" si="46"/>
        <v>0</v>
      </c>
      <c r="AG78">
        <f t="shared" si="33"/>
        <v>3</v>
      </c>
      <c r="AH78" s="212">
        <f t="shared" si="47"/>
        <v>0.16666666666666666</v>
      </c>
      <c r="AI78">
        <f t="shared" si="34"/>
        <v>-1</v>
      </c>
      <c r="AJ78" s="212">
        <f t="shared" si="48"/>
        <v>-5.5555555555555552E-2</v>
      </c>
      <c r="AK78" s="16">
        <v>18</v>
      </c>
      <c r="AL78" s="9">
        <v>18</v>
      </c>
      <c r="AR78" s="9"/>
      <c r="AS78" s="9"/>
      <c r="AX78" s="30"/>
      <c r="AY78" s="30"/>
      <c r="BC78" s="9"/>
      <c r="BI78" s="36"/>
    </row>
    <row r="79" spans="11:61">
      <c r="K79" s="26" t="s">
        <v>20</v>
      </c>
      <c r="L79">
        <f t="shared" si="54"/>
        <v>46</v>
      </c>
      <c r="M79" s="212">
        <f t="shared" si="55"/>
        <v>0.63013698630136983</v>
      </c>
      <c r="N79" s="212"/>
      <c r="O79" s="212"/>
      <c r="P79">
        <f t="shared" si="56"/>
        <v>7</v>
      </c>
      <c r="Q79" s="212">
        <f t="shared" si="57"/>
        <v>9.5890410958904104E-2</v>
      </c>
      <c r="R79">
        <f t="shared" si="58"/>
        <v>-7</v>
      </c>
      <c r="S79" s="212">
        <f t="shared" si="59"/>
        <v>-9.5890410958904104E-2</v>
      </c>
      <c r="T79">
        <f t="shared" si="60"/>
        <v>-17</v>
      </c>
      <c r="U79" s="212">
        <f t="shared" si="61"/>
        <v>-0.23287671232876711</v>
      </c>
      <c r="V79">
        <f t="shared" si="62"/>
        <v>-8</v>
      </c>
      <c r="W79" s="212">
        <f t="shared" si="63"/>
        <v>-0.1095890410958904</v>
      </c>
      <c r="X79" s="26" t="s">
        <v>20</v>
      </c>
      <c r="Y79">
        <f t="shared" si="42"/>
        <v>0</v>
      </c>
      <c r="Z79" s="212">
        <f t="shared" si="43"/>
        <v>0</v>
      </c>
      <c r="AA79">
        <f t="shared" si="30"/>
        <v>0</v>
      </c>
      <c r="AB79" s="212">
        <f t="shared" si="44"/>
        <v>0</v>
      </c>
      <c r="AC79">
        <f t="shared" si="64"/>
        <v>0</v>
      </c>
      <c r="AD79" s="212">
        <f t="shared" si="45"/>
        <v>0</v>
      </c>
      <c r="AE79">
        <f t="shared" si="65"/>
        <v>0</v>
      </c>
      <c r="AF79" s="212">
        <f t="shared" si="46"/>
        <v>0</v>
      </c>
      <c r="AG79">
        <f t="shared" si="33"/>
        <v>0</v>
      </c>
      <c r="AH79" s="212">
        <f t="shared" si="47"/>
        <v>0</v>
      </c>
      <c r="AI79">
        <f t="shared" si="34"/>
        <v>0</v>
      </c>
      <c r="AJ79" s="212">
        <f t="shared" si="48"/>
        <v>0</v>
      </c>
      <c r="AK79" s="16">
        <v>73</v>
      </c>
      <c r="AL79" s="9">
        <v>73</v>
      </c>
      <c r="AR79" s="9"/>
      <c r="AS79" s="9"/>
      <c r="AX79" s="30"/>
      <c r="AY79" s="30"/>
      <c r="BC79" s="9"/>
      <c r="BI79" s="36"/>
    </row>
    <row r="80" spans="11:61">
      <c r="K80" s="26" t="s">
        <v>8</v>
      </c>
      <c r="L80">
        <f t="shared" si="54"/>
        <v>7</v>
      </c>
      <c r="M80" s="212">
        <f t="shared" si="55"/>
        <v>0.41176470588235292</v>
      </c>
      <c r="N80" s="212"/>
      <c r="O80" s="212"/>
      <c r="P80">
        <f t="shared" si="56"/>
        <v>3</v>
      </c>
      <c r="Q80" s="212">
        <f t="shared" si="57"/>
        <v>0.17647058823529413</v>
      </c>
      <c r="R80">
        <f t="shared" si="58"/>
        <v>1</v>
      </c>
      <c r="S80" s="212">
        <f t="shared" si="59"/>
        <v>5.8823529411764705E-2</v>
      </c>
      <c r="T80">
        <f t="shared" si="60"/>
        <v>-4</v>
      </c>
      <c r="U80" s="212">
        <f t="shared" si="61"/>
        <v>-0.23529411764705882</v>
      </c>
      <c r="V80">
        <f t="shared" si="62"/>
        <v>-3</v>
      </c>
      <c r="W80" s="212">
        <f t="shared" si="63"/>
        <v>-0.17647058823529413</v>
      </c>
      <c r="X80" s="26" t="s">
        <v>8</v>
      </c>
      <c r="Y80">
        <f t="shared" si="42"/>
        <v>1</v>
      </c>
      <c r="Z80" s="212">
        <f t="shared" si="43"/>
        <v>5.8823529411764705E-2</v>
      </c>
      <c r="AA80">
        <f t="shared" si="30"/>
        <v>1</v>
      </c>
      <c r="AB80" s="212">
        <f t="shared" si="44"/>
        <v>5.8823529411764705E-2</v>
      </c>
      <c r="AC80">
        <f t="shared" si="64"/>
        <v>0</v>
      </c>
      <c r="AD80" s="212">
        <f t="shared" si="45"/>
        <v>0</v>
      </c>
      <c r="AE80">
        <f t="shared" si="65"/>
        <v>0</v>
      </c>
      <c r="AF80" s="212">
        <f t="shared" si="46"/>
        <v>0</v>
      </c>
      <c r="AG80">
        <f t="shared" si="33"/>
        <v>1</v>
      </c>
      <c r="AH80" s="212">
        <f t="shared" si="47"/>
        <v>5.8823529411764705E-2</v>
      </c>
      <c r="AI80">
        <f t="shared" si="34"/>
        <v>0</v>
      </c>
      <c r="AJ80" s="212">
        <f t="shared" si="48"/>
        <v>0</v>
      </c>
      <c r="AK80" s="16">
        <v>17</v>
      </c>
      <c r="AL80" s="9">
        <v>17</v>
      </c>
      <c r="AR80" s="9"/>
      <c r="AS80" s="9"/>
      <c r="AX80" s="30"/>
      <c r="AY80" s="30"/>
      <c r="BC80" s="9"/>
      <c r="BI80" s="36"/>
    </row>
    <row r="81" spans="11:61">
      <c r="K81" s="26" t="s">
        <v>15</v>
      </c>
      <c r="L81">
        <f t="shared" si="54"/>
        <v>66</v>
      </c>
      <c r="M81" s="212">
        <f t="shared" si="55"/>
        <v>0.66666666666666663</v>
      </c>
      <c r="N81" s="212"/>
      <c r="O81" s="212"/>
      <c r="P81">
        <f t="shared" si="56"/>
        <v>10</v>
      </c>
      <c r="Q81" s="212">
        <f t="shared" si="57"/>
        <v>0.10101010101010101</v>
      </c>
      <c r="R81">
        <f t="shared" si="58"/>
        <v>-33</v>
      </c>
      <c r="S81" s="212">
        <f t="shared" si="59"/>
        <v>-0.33333333333333331</v>
      </c>
      <c r="T81">
        <f t="shared" si="60"/>
        <v>-35</v>
      </c>
      <c r="U81" s="212">
        <f t="shared" si="61"/>
        <v>-0.35353535353535354</v>
      </c>
      <c r="V81">
        <f t="shared" si="62"/>
        <v>36</v>
      </c>
      <c r="W81" s="212">
        <f t="shared" si="63"/>
        <v>0.36363636363636365</v>
      </c>
      <c r="X81" s="26" t="s">
        <v>15</v>
      </c>
      <c r="Y81">
        <f t="shared" si="42"/>
        <v>7</v>
      </c>
      <c r="Z81" s="212">
        <f t="shared" si="43"/>
        <v>7.0707070707070704E-2</v>
      </c>
      <c r="AA81">
        <f t="shared" si="30"/>
        <v>1</v>
      </c>
      <c r="AB81" s="212">
        <f t="shared" si="44"/>
        <v>1.0101010101010102E-2</v>
      </c>
      <c r="AC81">
        <f t="shared" si="64"/>
        <v>5</v>
      </c>
      <c r="AD81" s="212">
        <f t="shared" si="45"/>
        <v>5.0505050505050504E-2</v>
      </c>
      <c r="AE81">
        <f t="shared" si="65"/>
        <v>18</v>
      </c>
      <c r="AF81" s="212">
        <f t="shared" si="46"/>
        <v>0.18181818181818182</v>
      </c>
      <c r="AG81">
        <f t="shared" si="33"/>
        <v>0</v>
      </c>
      <c r="AH81" s="212">
        <f t="shared" si="47"/>
        <v>0</v>
      </c>
      <c r="AI81">
        <f t="shared" si="34"/>
        <v>-2</v>
      </c>
      <c r="AJ81" s="212">
        <f t="shared" si="48"/>
        <v>-2.0202020202020204E-2</v>
      </c>
      <c r="AK81" s="16">
        <v>99</v>
      </c>
      <c r="AL81" s="9">
        <v>99</v>
      </c>
      <c r="AR81" s="9"/>
      <c r="AS81" s="9"/>
      <c r="AX81" s="30"/>
      <c r="AY81" s="30"/>
      <c r="BC81" s="9"/>
      <c r="BI81" s="36"/>
    </row>
    <row r="82" spans="11:61">
      <c r="K82" s="26" t="s">
        <v>6</v>
      </c>
      <c r="L82">
        <f t="shared" si="54"/>
        <v>44</v>
      </c>
      <c r="M82" s="212">
        <f t="shared" si="55"/>
        <v>0.65671641791044777</v>
      </c>
      <c r="N82" s="212"/>
      <c r="O82" s="212"/>
      <c r="P82">
        <f t="shared" si="56"/>
        <v>8</v>
      </c>
      <c r="Q82" s="212">
        <f t="shared" si="57"/>
        <v>0.11940298507462686</v>
      </c>
      <c r="R82">
        <f t="shared" si="58"/>
        <v>-1</v>
      </c>
      <c r="S82" s="212">
        <f t="shared" si="59"/>
        <v>-1.4925373134328358E-2</v>
      </c>
      <c r="T82">
        <f t="shared" si="60"/>
        <v>-35</v>
      </c>
      <c r="U82" s="212">
        <f t="shared" si="61"/>
        <v>-0.52238805970149249</v>
      </c>
      <c r="V82">
        <f t="shared" si="62"/>
        <v>-10</v>
      </c>
      <c r="W82" s="212">
        <f t="shared" si="63"/>
        <v>-0.14925373134328357</v>
      </c>
      <c r="X82" s="26" t="s">
        <v>6</v>
      </c>
      <c r="Y82">
        <f t="shared" si="42"/>
        <v>0</v>
      </c>
      <c r="Z82" s="212">
        <f t="shared" si="43"/>
        <v>0</v>
      </c>
      <c r="AA82">
        <f t="shared" si="30"/>
        <v>0</v>
      </c>
      <c r="AB82" s="212">
        <f t="shared" si="44"/>
        <v>0</v>
      </c>
      <c r="AC82">
        <f t="shared" si="64"/>
        <v>1</v>
      </c>
      <c r="AD82" s="212">
        <f t="shared" si="45"/>
        <v>1.4925373134328358E-2</v>
      </c>
      <c r="AE82">
        <f t="shared" si="65"/>
        <v>0</v>
      </c>
      <c r="AF82" s="212">
        <f t="shared" si="46"/>
        <v>0</v>
      </c>
      <c r="AG82">
        <f t="shared" si="33"/>
        <v>0</v>
      </c>
      <c r="AH82" s="212">
        <f t="shared" si="47"/>
        <v>0</v>
      </c>
      <c r="AI82">
        <f t="shared" si="34"/>
        <v>0</v>
      </c>
      <c r="AJ82" s="212">
        <f t="shared" si="48"/>
        <v>0</v>
      </c>
      <c r="AK82" s="16">
        <v>67</v>
      </c>
      <c r="AL82" s="9">
        <v>67</v>
      </c>
      <c r="AR82" s="9"/>
      <c r="AS82" s="9"/>
      <c r="AX82" s="30"/>
      <c r="AY82" s="30"/>
      <c r="BC82" s="9"/>
      <c r="BI82" s="36"/>
    </row>
    <row r="83" spans="11:61">
      <c r="K83" s="26" t="s">
        <v>11</v>
      </c>
      <c r="L83">
        <f t="shared" si="54"/>
        <v>2</v>
      </c>
      <c r="M83" s="215">
        <f t="shared" si="55"/>
        <v>0.2</v>
      </c>
      <c r="N83" s="215"/>
      <c r="O83" s="215"/>
      <c r="P83">
        <f t="shared" si="56"/>
        <v>2</v>
      </c>
      <c r="Q83" s="215">
        <f t="shared" si="57"/>
        <v>0.2</v>
      </c>
      <c r="R83">
        <f t="shared" si="58"/>
        <v>1</v>
      </c>
      <c r="S83" s="212">
        <f t="shared" si="59"/>
        <v>0.1</v>
      </c>
      <c r="T83">
        <f t="shared" si="60"/>
        <v>1</v>
      </c>
      <c r="U83" s="212">
        <f t="shared" si="61"/>
        <v>0.1</v>
      </c>
      <c r="V83">
        <f t="shared" si="62"/>
        <v>-2</v>
      </c>
      <c r="W83" s="212">
        <f t="shared" si="63"/>
        <v>-0.2</v>
      </c>
      <c r="X83" s="26" t="s">
        <v>11</v>
      </c>
      <c r="Y83">
        <f t="shared" si="42"/>
        <v>-4</v>
      </c>
      <c r="Z83" s="215">
        <f t="shared" si="43"/>
        <v>-0.4</v>
      </c>
      <c r="AA83">
        <f t="shared" si="30"/>
        <v>1</v>
      </c>
      <c r="AB83" s="212">
        <f t="shared" si="44"/>
        <v>0.1</v>
      </c>
      <c r="AC83">
        <f t="shared" si="64"/>
        <v>-1</v>
      </c>
      <c r="AD83" s="212">
        <f t="shared" si="45"/>
        <v>-0.1</v>
      </c>
      <c r="AE83">
        <f t="shared" si="65"/>
        <v>1</v>
      </c>
      <c r="AF83" s="212">
        <f t="shared" si="46"/>
        <v>0.1</v>
      </c>
      <c r="AG83">
        <f t="shared" si="33"/>
        <v>-12</v>
      </c>
      <c r="AH83" s="215">
        <f t="shared" si="47"/>
        <v>-1.2</v>
      </c>
      <c r="AI83">
        <f t="shared" si="34"/>
        <v>3</v>
      </c>
      <c r="AJ83" s="215">
        <f t="shared" si="48"/>
        <v>0.3</v>
      </c>
      <c r="AK83" s="213">
        <v>10</v>
      </c>
      <c r="AL83" s="214">
        <v>18.5</v>
      </c>
      <c r="AR83" s="9"/>
      <c r="AS83" s="9"/>
      <c r="AX83" s="30"/>
      <c r="AY83" s="30"/>
      <c r="BC83" s="9"/>
      <c r="BI83" s="36"/>
    </row>
    <row r="84" spans="11:61">
      <c r="K84" t="s">
        <v>26</v>
      </c>
      <c r="L84">
        <f t="shared" si="54"/>
        <v>0</v>
      </c>
      <c r="M84" s="212"/>
      <c r="N84" s="212"/>
      <c r="O84" s="212"/>
      <c r="P84">
        <f t="shared" si="56"/>
        <v>0</v>
      </c>
      <c r="Q84" s="212"/>
      <c r="R84">
        <f t="shared" si="58"/>
        <v>0</v>
      </c>
      <c r="S84" s="212"/>
      <c r="T84">
        <f t="shared" si="60"/>
        <v>0</v>
      </c>
      <c r="U84" s="212"/>
      <c r="V84">
        <f t="shared" si="62"/>
        <v>0</v>
      </c>
      <c r="W84" s="212"/>
      <c r="X84" t="s">
        <v>26</v>
      </c>
      <c r="Y84">
        <f t="shared" si="42"/>
        <v>0</v>
      </c>
      <c r="Z84" s="212"/>
      <c r="AA84">
        <f t="shared" si="30"/>
        <v>0</v>
      </c>
      <c r="AB84" s="212"/>
      <c r="AC84">
        <f t="shared" si="64"/>
        <v>0</v>
      </c>
      <c r="AD84" s="212"/>
      <c r="AE84">
        <f t="shared" si="65"/>
        <v>0</v>
      </c>
      <c r="AF84" s="212"/>
      <c r="AG84">
        <f t="shared" si="33"/>
        <v>0</v>
      </c>
      <c r="AH84" s="212"/>
      <c r="AI84">
        <f t="shared" si="34"/>
        <v>0</v>
      </c>
      <c r="AJ84" s="212"/>
      <c r="AK84" s="16"/>
      <c r="AL84" s="9">
        <v>140</v>
      </c>
      <c r="AR84" s="9"/>
      <c r="AS84" s="9"/>
      <c r="AX84" s="30"/>
      <c r="AY84" s="30"/>
      <c r="BC84" s="9"/>
      <c r="BI84" s="36"/>
    </row>
    <row r="85" spans="11:61">
      <c r="K85" t="s">
        <v>125</v>
      </c>
      <c r="L85"/>
      <c r="M85" s="212"/>
      <c r="N85" s="212"/>
      <c r="O85" s="212"/>
      <c r="P85"/>
      <c r="Q85" s="212"/>
      <c r="R85"/>
      <c r="S85" s="212"/>
      <c r="T85"/>
      <c r="U85" s="212"/>
      <c r="V85"/>
      <c r="W85" s="212"/>
      <c r="X85" t="s">
        <v>125</v>
      </c>
      <c r="Y85"/>
      <c r="Z85" s="212"/>
      <c r="AA85"/>
      <c r="AB85" s="212"/>
      <c r="AC85"/>
      <c r="AD85" s="212"/>
      <c r="AE85"/>
      <c r="AF85" s="212"/>
      <c r="AG85"/>
      <c r="AH85"/>
      <c r="AI85"/>
      <c r="AJ85" s="212"/>
      <c r="AK85" s="213"/>
      <c r="AL85" s="214">
        <v>152</v>
      </c>
      <c r="AR85" s="9"/>
      <c r="AS85" s="9"/>
      <c r="AX85" s="30"/>
      <c r="AY85" s="30"/>
      <c r="BC85" s="9"/>
      <c r="BI85" s="36"/>
    </row>
    <row r="86" spans="11:61">
      <c r="K86" t="s">
        <v>169</v>
      </c>
      <c r="L86">
        <f t="shared" ref="L86" si="66">L29-Y29</f>
        <v>0</v>
      </c>
      <c r="M86" s="212"/>
      <c r="N86" s="212"/>
      <c r="O86" s="212"/>
      <c r="P86">
        <f t="shared" ref="P86" si="67">P29-AA29</f>
        <v>0</v>
      </c>
      <c r="Q86" s="212"/>
      <c r="R86">
        <f>Q29-AB29</f>
        <v>0</v>
      </c>
      <c r="S86" s="212"/>
      <c r="T86">
        <f>R29-AC29</f>
        <v>0</v>
      </c>
      <c r="U86" s="212"/>
      <c r="V86">
        <f>S29-AD29</f>
        <v>0</v>
      </c>
      <c r="W86" s="212"/>
      <c r="X86" t="s">
        <v>169</v>
      </c>
      <c r="Y86">
        <f t="shared" si="42"/>
        <v>0</v>
      </c>
      <c r="Z86" s="212"/>
      <c r="AA86">
        <f>Z29-AK29</f>
        <v>0</v>
      </c>
      <c r="AB86" s="212"/>
      <c r="AC86">
        <f>AA29-AL29</f>
        <v>0</v>
      </c>
      <c r="AD86" s="212"/>
      <c r="AE86">
        <f>AB29-AM29</f>
        <v>0</v>
      </c>
      <c r="AF86" s="212"/>
      <c r="AG86">
        <f>AC29-AN29</f>
        <v>0</v>
      </c>
      <c r="AH86" s="212"/>
      <c r="AI86">
        <f>AD29-AO29</f>
        <v>0</v>
      </c>
      <c r="AJ86" s="212"/>
      <c r="AK86" s="16"/>
      <c r="AL86" s="9">
        <v>3</v>
      </c>
      <c r="AR86" s="9"/>
      <c r="AS86" s="9"/>
      <c r="AX86" s="30"/>
      <c r="AY86" s="30"/>
      <c r="BC86" s="9"/>
      <c r="BI86" s="36"/>
    </row>
    <row r="87" spans="11:61">
      <c r="K87" t="s">
        <v>2</v>
      </c>
      <c r="L87"/>
      <c r="M87" s="212"/>
      <c r="N87" s="212"/>
      <c r="O87" s="212"/>
      <c r="P87"/>
      <c r="Q87" s="212"/>
      <c r="R87"/>
      <c r="S87" s="212"/>
      <c r="T87"/>
      <c r="U87"/>
      <c r="V87"/>
      <c r="W87"/>
      <c r="X87" t="s">
        <v>2</v>
      </c>
      <c r="Y87"/>
      <c r="Z87" s="212"/>
      <c r="AA87"/>
      <c r="AB87" s="212"/>
      <c r="AC87"/>
      <c r="AD87"/>
      <c r="AE87"/>
      <c r="AF87"/>
      <c r="AG87"/>
      <c r="AH87"/>
      <c r="AI87"/>
      <c r="AJ87" s="212"/>
      <c r="AK87" s="16"/>
      <c r="AL87" s="9">
        <v>50</v>
      </c>
      <c r="AR87" s="9"/>
      <c r="AS87" s="9"/>
      <c r="AX87" s="30"/>
      <c r="AY87" s="30"/>
      <c r="BC87" s="9"/>
      <c r="BI87" s="36"/>
    </row>
    <row r="88" spans="11:61">
      <c r="K88" t="s">
        <v>83</v>
      </c>
      <c r="L88">
        <f t="shared" ref="L88:L89" si="68">L31-Y31</f>
        <v>-3</v>
      </c>
      <c r="M88" s="215">
        <f t="shared" ref="M88:M89" si="69">L88/$AK88</f>
        <v>-0.5</v>
      </c>
      <c r="N88" s="215"/>
      <c r="O88" s="215"/>
      <c r="P88">
        <f t="shared" ref="P88:P89" si="70">P31-AA31</f>
        <v>4</v>
      </c>
      <c r="Q88" s="215">
        <f t="shared" ref="Q88:Q89" si="71">P88/$AK88</f>
        <v>0.66666666666666663</v>
      </c>
      <c r="R88">
        <f>Q31-AB31</f>
        <v>1</v>
      </c>
      <c r="S88" s="212">
        <f t="shared" ref="S88" si="72">R88/$AK88</f>
        <v>0.16666666666666666</v>
      </c>
      <c r="T88">
        <f>R31-AC31</f>
        <v>-1</v>
      </c>
      <c r="U88" s="212">
        <f t="shared" ref="U88:U89" si="73">T88/$AK88</f>
        <v>-0.16666666666666666</v>
      </c>
      <c r="V88">
        <f>S31-AD31</f>
        <v>0</v>
      </c>
      <c r="W88" s="212">
        <f t="shared" ref="W88:W89" si="74">V88/$AK88</f>
        <v>0</v>
      </c>
      <c r="X88" t="s">
        <v>83</v>
      </c>
      <c r="Y88">
        <f t="shared" si="42"/>
        <v>2</v>
      </c>
      <c r="Z88" s="215">
        <f t="shared" si="43"/>
        <v>0.33333333333333331</v>
      </c>
      <c r="AA88">
        <f>Z31-AK31</f>
        <v>0</v>
      </c>
      <c r="AB88" s="212">
        <f t="shared" si="43"/>
        <v>0</v>
      </c>
      <c r="AC88">
        <f>AA31-AL31</f>
        <v>0</v>
      </c>
      <c r="AD88" s="212">
        <f t="shared" si="43"/>
        <v>0</v>
      </c>
      <c r="AE88">
        <f>AB31-AM31</f>
        <v>-1</v>
      </c>
      <c r="AF88" s="212">
        <f t="shared" si="46"/>
        <v>-0.16666666666666666</v>
      </c>
      <c r="AG88">
        <f>AC31-AN31</f>
        <v>-1</v>
      </c>
      <c r="AH88" s="212">
        <f t="shared" si="47"/>
        <v>-0.16666666666666666</v>
      </c>
      <c r="AI88">
        <f>AD31-AO31</f>
        <v>-1</v>
      </c>
      <c r="AJ88" s="212">
        <f t="shared" si="48"/>
        <v>-0.16666666666666666</v>
      </c>
      <c r="AK88" s="16">
        <v>6</v>
      </c>
      <c r="AL88" s="9">
        <v>6</v>
      </c>
      <c r="AR88" s="9"/>
      <c r="AS88" s="9"/>
      <c r="AX88" s="30"/>
      <c r="AY88" s="30"/>
      <c r="BC88" s="9"/>
      <c r="BI88" s="36"/>
    </row>
    <row r="89" spans="11:61">
      <c r="K89" s="28" t="s">
        <v>17</v>
      </c>
      <c r="L89">
        <f t="shared" si="68"/>
        <v>7</v>
      </c>
      <c r="M89" s="212">
        <f t="shared" si="69"/>
        <v>0.7</v>
      </c>
      <c r="N89" s="212"/>
      <c r="O89" s="212"/>
      <c r="P89">
        <f t="shared" si="70"/>
        <v>0</v>
      </c>
      <c r="Q89" s="212">
        <f t="shared" si="71"/>
        <v>0</v>
      </c>
      <c r="R89">
        <f>Q32-AB32</f>
        <v>-3</v>
      </c>
      <c r="S89" s="212"/>
      <c r="T89">
        <f>R32-AC32</f>
        <v>-1</v>
      </c>
      <c r="U89" s="212">
        <f t="shared" si="73"/>
        <v>-0.1</v>
      </c>
      <c r="V89">
        <f>S32-AD32</f>
        <v>3</v>
      </c>
      <c r="W89" s="215">
        <f t="shared" si="74"/>
        <v>0.3</v>
      </c>
      <c r="X89" s="28" t="s">
        <v>17</v>
      </c>
      <c r="Y89">
        <f t="shared" si="42"/>
        <v>1</v>
      </c>
      <c r="Z89" s="212">
        <f t="shared" si="43"/>
        <v>0.1</v>
      </c>
      <c r="AA89">
        <f>Z32-AK32</f>
        <v>1</v>
      </c>
      <c r="AB89" s="212"/>
      <c r="AC89">
        <f>AA32-AL32</f>
        <v>1</v>
      </c>
      <c r="AD89" s="212">
        <f t="shared" si="45"/>
        <v>0.1</v>
      </c>
      <c r="AE89">
        <f>AB32-AM32</f>
        <v>4</v>
      </c>
      <c r="AF89" s="215">
        <f t="shared" si="46"/>
        <v>0.4</v>
      </c>
      <c r="AG89">
        <f>AC32-AN32</f>
        <v>2</v>
      </c>
      <c r="AH89" s="215">
        <f t="shared" si="47"/>
        <v>0.2</v>
      </c>
      <c r="AI89">
        <f>AD32-AO32</f>
        <v>1</v>
      </c>
      <c r="AJ89" s="212">
        <f t="shared" si="48"/>
        <v>0.1</v>
      </c>
      <c r="AK89" s="16">
        <v>10</v>
      </c>
      <c r="AL89" s="9">
        <v>0</v>
      </c>
      <c r="AR89" s="9"/>
      <c r="AS89" s="9"/>
      <c r="AX89" s="30"/>
      <c r="AY89" s="30"/>
      <c r="BC89" s="9"/>
      <c r="BI89" s="36"/>
    </row>
    <row r="90" spans="11:61">
      <c r="K90" s="28" t="s">
        <v>66</v>
      </c>
      <c r="L90"/>
      <c r="M90" s="212"/>
      <c r="N90" s="212"/>
      <c r="O90" s="212"/>
      <c r="P90"/>
      <c r="Q90" s="212"/>
      <c r="R90"/>
      <c r="S90" s="212"/>
      <c r="T90"/>
      <c r="U90" s="212"/>
      <c r="V90"/>
      <c r="W90" s="212"/>
      <c r="X90" s="28" t="s">
        <v>66</v>
      </c>
      <c r="Y90"/>
      <c r="Z90" s="212"/>
      <c r="AA90"/>
      <c r="AB90" s="212"/>
      <c r="AC90"/>
      <c r="AD90" s="212"/>
      <c r="AE90"/>
      <c r="AF90" s="212"/>
      <c r="AG90"/>
      <c r="AH90" s="212"/>
      <c r="AI90"/>
      <c r="AJ90" s="212"/>
      <c r="AK90" s="16">
        <v>0</v>
      </c>
      <c r="AL90" s="9">
        <v>0</v>
      </c>
      <c r="AR90" s="9"/>
      <c r="AS90" s="9"/>
      <c r="AX90" s="30"/>
      <c r="AY90" s="30"/>
      <c r="BC90" s="9"/>
      <c r="BI90" s="36"/>
    </row>
    <row r="91" spans="11:61">
      <c r="K91" s="26" t="s">
        <v>31</v>
      </c>
      <c r="L91">
        <f t="shared" ref="L91:L96" si="75">L34-Y34</f>
        <v>24</v>
      </c>
      <c r="M91" s="212">
        <f t="shared" ref="M91:M94" si="76">L91/$AK91</f>
        <v>0.8</v>
      </c>
      <c r="N91" s="212"/>
      <c r="O91" s="212"/>
      <c r="P91">
        <f t="shared" ref="P91:P96" si="77">P34-AA34</f>
        <v>0</v>
      </c>
      <c r="Q91" s="212">
        <f t="shared" ref="Q91:Q94" si="78">P91/$AK91</f>
        <v>0</v>
      </c>
      <c r="R91">
        <f t="shared" ref="R91:R96" si="79">Q34-AB34</f>
        <v>-3</v>
      </c>
      <c r="S91" s="212">
        <f t="shared" ref="S91:S94" si="80">R91/$AK91</f>
        <v>-0.1</v>
      </c>
      <c r="T91">
        <f t="shared" ref="T91:T96" si="81">R34-AC34</f>
        <v>-13</v>
      </c>
      <c r="U91" s="212">
        <f t="shared" ref="U91:U94" si="82">T91/$AK91</f>
        <v>-0.43333333333333335</v>
      </c>
      <c r="V91">
        <f t="shared" ref="V91:V96" si="83">S34-AD34</f>
        <v>1</v>
      </c>
      <c r="W91" s="212">
        <f t="shared" ref="W91:W94" si="84">V91/$AK91</f>
        <v>3.3333333333333333E-2</v>
      </c>
      <c r="X91" s="26" t="s">
        <v>31</v>
      </c>
      <c r="Y91">
        <f t="shared" si="42"/>
        <v>0</v>
      </c>
      <c r="Z91" s="212">
        <f t="shared" si="43"/>
        <v>0</v>
      </c>
      <c r="AA91">
        <f t="shared" ref="AA91:AA96" si="85">Z34-AK34</f>
        <v>0</v>
      </c>
      <c r="AB91" s="212">
        <f t="shared" si="44"/>
        <v>0</v>
      </c>
      <c r="AC91">
        <f t="shared" ref="AC91:AC96" si="86">AA34-AL34</f>
        <v>0</v>
      </c>
      <c r="AD91" s="212">
        <f t="shared" si="45"/>
        <v>0</v>
      </c>
      <c r="AE91">
        <f t="shared" ref="AE91:AE96" si="87">AB34-AM34</f>
        <v>0</v>
      </c>
      <c r="AF91" s="212">
        <f t="shared" si="46"/>
        <v>0</v>
      </c>
      <c r="AG91">
        <f t="shared" ref="AG91:AG96" si="88">AC34-AN34</f>
        <v>0</v>
      </c>
      <c r="AH91" s="212">
        <f t="shared" si="47"/>
        <v>0</v>
      </c>
      <c r="AI91">
        <f t="shared" ref="AI91:AI96" si="89">AD34-AO34</f>
        <v>0</v>
      </c>
      <c r="AJ91" s="212">
        <f t="shared" si="48"/>
        <v>0</v>
      </c>
      <c r="AK91" s="16">
        <v>30</v>
      </c>
      <c r="AL91" s="9">
        <v>30</v>
      </c>
      <c r="AR91" s="9"/>
      <c r="AS91" s="9"/>
      <c r="AX91" s="30"/>
      <c r="AY91" s="30"/>
      <c r="BC91" s="9"/>
      <c r="BI91" s="36"/>
    </row>
    <row r="92" spans="11:61">
      <c r="K92" s="26" t="s">
        <v>4</v>
      </c>
      <c r="L92">
        <f t="shared" si="75"/>
        <v>8</v>
      </c>
      <c r="M92" s="212">
        <f t="shared" si="76"/>
        <v>0.36363636363636365</v>
      </c>
      <c r="N92" s="212"/>
      <c r="O92" s="212"/>
      <c r="P92">
        <f t="shared" si="77"/>
        <v>4</v>
      </c>
      <c r="Q92" s="212">
        <f t="shared" si="78"/>
        <v>0.18181818181818182</v>
      </c>
      <c r="R92">
        <f t="shared" si="79"/>
        <v>-3</v>
      </c>
      <c r="S92" s="215">
        <f t="shared" si="80"/>
        <v>-0.13636363636363635</v>
      </c>
      <c r="T92">
        <f t="shared" si="81"/>
        <v>-5</v>
      </c>
      <c r="U92" s="212">
        <f t="shared" si="82"/>
        <v>-0.22727272727272727</v>
      </c>
      <c r="V92">
        <f t="shared" si="83"/>
        <v>5</v>
      </c>
      <c r="W92" s="212">
        <f t="shared" si="84"/>
        <v>0.22727272727272727</v>
      </c>
      <c r="X92" s="26" t="s">
        <v>4</v>
      </c>
      <c r="Y92">
        <f t="shared" si="42"/>
        <v>0</v>
      </c>
      <c r="Z92" s="212">
        <f t="shared" si="43"/>
        <v>0</v>
      </c>
      <c r="AA92">
        <f t="shared" si="85"/>
        <v>-23</v>
      </c>
      <c r="AB92" s="215">
        <f t="shared" si="44"/>
        <v>-1.0454545454545454</v>
      </c>
      <c r="AC92">
        <f t="shared" si="86"/>
        <v>2</v>
      </c>
      <c r="AD92" s="212">
        <f t="shared" si="45"/>
        <v>9.0909090909090912E-2</v>
      </c>
      <c r="AE92">
        <f t="shared" si="87"/>
        <v>1</v>
      </c>
      <c r="AF92" s="212">
        <f t="shared" si="46"/>
        <v>4.5454545454545456E-2</v>
      </c>
      <c r="AG92">
        <f t="shared" si="88"/>
        <v>2</v>
      </c>
      <c r="AH92" s="212">
        <f t="shared" si="47"/>
        <v>9.0909090909090912E-2</v>
      </c>
      <c r="AI92">
        <f t="shared" si="89"/>
        <v>0</v>
      </c>
      <c r="AJ92" s="212">
        <f t="shared" si="48"/>
        <v>0</v>
      </c>
      <c r="AK92" s="16">
        <v>22</v>
      </c>
      <c r="AL92" s="9">
        <v>22</v>
      </c>
      <c r="AR92" s="9"/>
      <c r="AS92" s="9"/>
      <c r="AX92" s="30"/>
      <c r="AY92" s="30"/>
      <c r="BC92" s="9"/>
      <c r="BI92" s="36"/>
    </row>
    <row r="93" spans="11:61">
      <c r="K93" s="26" t="s">
        <v>13</v>
      </c>
      <c r="L93">
        <f t="shared" si="75"/>
        <v>80.7</v>
      </c>
      <c r="M93" s="212">
        <f t="shared" si="76"/>
        <v>0.76348155156102182</v>
      </c>
      <c r="N93" s="212"/>
      <c r="O93" s="212"/>
      <c r="P93">
        <f t="shared" si="77"/>
        <v>-1</v>
      </c>
      <c r="Q93" s="212">
        <f t="shared" si="78"/>
        <v>-9.4607379375591296E-3</v>
      </c>
      <c r="R93">
        <f t="shared" si="79"/>
        <v>-26</v>
      </c>
      <c r="S93" s="212">
        <f t="shared" si="80"/>
        <v>-0.24597918637653737</v>
      </c>
      <c r="T93">
        <f t="shared" si="81"/>
        <v>-9</v>
      </c>
      <c r="U93" s="212">
        <f t="shared" si="82"/>
        <v>-8.5146641438032161E-2</v>
      </c>
      <c r="V93">
        <f t="shared" si="83"/>
        <v>-3.6999999999999993</v>
      </c>
      <c r="W93" s="212">
        <f t="shared" si="84"/>
        <v>-3.500473036896877E-2</v>
      </c>
      <c r="X93" s="26" t="s">
        <v>13</v>
      </c>
      <c r="Y93">
        <f t="shared" si="42"/>
        <v>-5</v>
      </c>
      <c r="Z93" s="212">
        <f t="shared" si="43"/>
        <v>-4.730368968779565E-2</v>
      </c>
      <c r="AA93">
        <f t="shared" si="85"/>
        <v>-1</v>
      </c>
      <c r="AB93" s="212">
        <f t="shared" si="44"/>
        <v>-9.4607379375591296E-3</v>
      </c>
      <c r="AC93">
        <f t="shared" si="86"/>
        <v>0</v>
      </c>
      <c r="AD93" s="212">
        <f t="shared" si="45"/>
        <v>0</v>
      </c>
      <c r="AE93">
        <f t="shared" si="87"/>
        <v>5</v>
      </c>
      <c r="AF93" s="212">
        <f t="shared" si="46"/>
        <v>4.730368968779565E-2</v>
      </c>
      <c r="AG93">
        <f t="shared" si="88"/>
        <v>1</v>
      </c>
      <c r="AH93" s="212">
        <f t="shared" si="47"/>
        <v>9.4607379375591296E-3</v>
      </c>
      <c r="AI93">
        <f t="shared" si="89"/>
        <v>-4.8000000000000007</v>
      </c>
      <c r="AJ93" s="212">
        <f t="shared" si="48"/>
        <v>-4.5411542100283829E-2</v>
      </c>
      <c r="AK93" s="16">
        <v>105.7</v>
      </c>
      <c r="AL93" s="9">
        <v>105.7</v>
      </c>
      <c r="AR93" s="9"/>
      <c r="AS93" s="9"/>
      <c r="AX93" s="30"/>
      <c r="AY93" s="30"/>
      <c r="BC93" s="9"/>
      <c r="BI93" s="36"/>
    </row>
    <row r="94" spans="11:61">
      <c r="K94" s="26" t="s">
        <v>34</v>
      </c>
      <c r="L94">
        <f t="shared" si="75"/>
        <v>4</v>
      </c>
      <c r="M94" s="212">
        <f t="shared" si="76"/>
        <v>0.26666666666666666</v>
      </c>
      <c r="N94" s="212"/>
      <c r="O94" s="212"/>
      <c r="P94">
        <f t="shared" si="77"/>
        <v>4</v>
      </c>
      <c r="Q94" s="212">
        <f t="shared" si="78"/>
        <v>0.26666666666666666</v>
      </c>
      <c r="R94">
        <f t="shared" si="79"/>
        <v>-1</v>
      </c>
      <c r="S94" s="212">
        <f t="shared" si="80"/>
        <v>-6.6666666666666666E-2</v>
      </c>
      <c r="T94">
        <f t="shared" si="81"/>
        <v>-5</v>
      </c>
      <c r="U94" s="212">
        <f t="shared" si="82"/>
        <v>-0.33333333333333331</v>
      </c>
      <c r="V94">
        <f t="shared" si="83"/>
        <v>2</v>
      </c>
      <c r="W94" s="212">
        <f t="shared" si="84"/>
        <v>0.13333333333333333</v>
      </c>
      <c r="X94" s="26" t="s">
        <v>34</v>
      </c>
      <c r="Y94">
        <f t="shared" si="42"/>
        <v>-1</v>
      </c>
      <c r="Z94" s="212">
        <f t="shared" si="43"/>
        <v>-6.6666666666666666E-2</v>
      </c>
      <c r="AA94">
        <f t="shared" si="85"/>
        <v>1</v>
      </c>
      <c r="AB94" s="212">
        <f t="shared" si="44"/>
        <v>6.6666666666666666E-2</v>
      </c>
      <c r="AC94">
        <f t="shared" si="86"/>
        <v>0</v>
      </c>
      <c r="AD94" s="212">
        <f t="shared" si="45"/>
        <v>0</v>
      </c>
      <c r="AE94">
        <f t="shared" si="87"/>
        <v>0</v>
      </c>
      <c r="AF94" s="212">
        <f t="shared" si="46"/>
        <v>0</v>
      </c>
      <c r="AG94">
        <f t="shared" si="88"/>
        <v>0</v>
      </c>
      <c r="AH94" s="212">
        <f t="shared" si="47"/>
        <v>0</v>
      </c>
      <c r="AI94">
        <f t="shared" si="89"/>
        <v>0</v>
      </c>
      <c r="AJ94" s="212">
        <f t="shared" si="48"/>
        <v>0</v>
      </c>
      <c r="AK94" s="16">
        <v>15</v>
      </c>
      <c r="AL94" s="9">
        <v>15</v>
      </c>
      <c r="AR94" s="9"/>
      <c r="AS94" s="9"/>
      <c r="AX94" s="30"/>
      <c r="AY94" s="30"/>
      <c r="BC94" s="9"/>
      <c r="BI94" s="36"/>
    </row>
    <row r="95" spans="11:61">
      <c r="K95" s="152" t="s">
        <v>207</v>
      </c>
      <c r="L95">
        <f t="shared" si="75"/>
        <v>0</v>
      </c>
      <c r="M95" s="212"/>
      <c r="N95" s="212"/>
      <c r="O95" s="212"/>
      <c r="P95">
        <f t="shared" si="77"/>
        <v>0</v>
      </c>
      <c r="Q95" s="212"/>
      <c r="R95">
        <f t="shared" si="79"/>
        <v>0</v>
      </c>
      <c r="S95" s="212"/>
      <c r="T95">
        <f t="shared" si="81"/>
        <v>0</v>
      </c>
      <c r="U95" s="212"/>
      <c r="V95">
        <f t="shared" si="83"/>
        <v>0</v>
      </c>
      <c r="W95" s="212"/>
      <c r="X95" s="152" t="s">
        <v>207</v>
      </c>
      <c r="Y95">
        <f t="shared" si="42"/>
        <v>0</v>
      </c>
      <c r="Z95" s="212"/>
      <c r="AA95">
        <f t="shared" si="85"/>
        <v>0</v>
      </c>
      <c r="AB95" s="212"/>
      <c r="AC95">
        <f t="shared" si="86"/>
        <v>0</v>
      </c>
      <c r="AD95" s="212"/>
      <c r="AE95">
        <f t="shared" si="87"/>
        <v>0</v>
      </c>
      <c r="AF95" s="212"/>
      <c r="AG95">
        <f t="shared" si="88"/>
        <v>0</v>
      </c>
      <c r="AH95" s="212"/>
      <c r="AI95">
        <f t="shared" si="89"/>
        <v>0</v>
      </c>
      <c r="AJ95" s="212"/>
      <c r="AK95" s="16"/>
      <c r="AR95" s="9"/>
      <c r="AS95" s="9"/>
      <c r="AX95" s="30"/>
      <c r="AY95" s="30"/>
      <c r="BC95" s="9"/>
      <c r="BI95" s="36"/>
    </row>
    <row r="96" spans="11:61">
      <c r="K96" s="29" t="s">
        <v>18</v>
      </c>
      <c r="L96">
        <f t="shared" si="75"/>
        <v>0</v>
      </c>
      <c r="M96" s="212">
        <f t="shared" ref="M96" si="90">L96/$AK96</f>
        <v>0</v>
      </c>
      <c r="N96" s="212"/>
      <c r="O96" s="212"/>
      <c r="P96">
        <f t="shared" si="77"/>
        <v>10</v>
      </c>
      <c r="Q96" s="212">
        <f t="shared" ref="Q96" si="91">P96/$AK96</f>
        <v>0.5</v>
      </c>
      <c r="R96">
        <f t="shared" si="79"/>
        <v>0</v>
      </c>
      <c r="S96" s="212">
        <f t="shared" ref="S96" si="92">R96/$AK96</f>
        <v>0</v>
      </c>
      <c r="T96">
        <f t="shared" si="81"/>
        <v>-10</v>
      </c>
      <c r="U96" s="212">
        <f t="shared" ref="U96" si="93">T96/$AK96</f>
        <v>-0.5</v>
      </c>
      <c r="V96">
        <f t="shared" si="83"/>
        <v>0</v>
      </c>
      <c r="W96" s="212">
        <f t="shared" ref="W96" si="94">V96/$AK96</f>
        <v>0</v>
      </c>
      <c r="X96" s="29" t="s">
        <v>18</v>
      </c>
      <c r="Y96">
        <f t="shared" si="42"/>
        <v>0</v>
      </c>
      <c r="Z96" s="212">
        <f t="shared" si="43"/>
        <v>0</v>
      </c>
      <c r="AA96">
        <f t="shared" si="85"/>
        <v>0</v>
      </c>
      <c r="AB96" s="212">
        <f t="shared" si="44"/>
        <v>0</v>
      </c>
      <c r="AC96">
        <f t="shared" si="86"/>
        <v>0</v>
      </c>
      <c r="AD96" s="212">
        <f t="shared" si="45"/>
        <v>0</v>
      </c>
      <c r="AE96">
        <f t="shared" si="87"/>
        <v>0</v>
      </c>
      <c r="AF96" s="212">
        <f t="shared" si="46"/>
        <v>0</v>
      </c>
      <c r="AG96">
        <f t="shared" si="88"/>
        <v>0</v>
      </c>
      <c r="AH96" s="212">
        <f t="shared" si="47"/>
        <v>0</v>
      </c>
      <c r="AI96">
        <f t="shared" si="89"/>
        <v>0</v>
      </c>
      <c r="AJ96" s="212">
        <f t="shared" si="48"/>
        <v>0</v>
      </c>
      <c r="AK96" s="16">
        <v>20</v>
      </c>
      <c r="AL96" s="9">
        <v>20</v>
      </c>
      <c r="AR96" s="9"/>
      <c r="AS96" s="9"/>
      <c r="AX96" s="30"/>
      <c r="AY96" s="30"/>
      <c r="BC96" s="9"/>
      <c r="BI96" s="36"/>
    </row>
    <row r="97" spans="11:61">
      <c r="K97" s="29" t="s">
        <v>67</v>
      </c>
      <c r="L97" s="212"/>
      <c r="M97" s="212"/>
      <c r="N97" s="212"/>
      <c r="O97" s="212"/>
      <c r="P97" s="212"/>
      <c r="Q97" s="212"/>
      <c r="R97" s="212"/>
      <c r="S97" s="212"/>
      <c r="T97" s="212"/>
      <c r="U97" s="212"/>
      <c r="V97" s="212"/>
      <c r="W97" s="212"/>
      <c r="X97" s="29" t="s">
        <v>67</v>
      </c>
      <c r="Y97" s="212"/>
      <c r="Z97" s="212"/>
      <c r="AA97" s="212"/>
      <c r="AB97" s="212"/>
      <c r="AC97" s="212"/>
      <c r="AD97" s="212"/>
      <c r="AE97" s="212"/>
      <c r="AF97" s="212"/>
      <c r="AG97" s="212"/>
      <c r="AH97" s="212"/>
      <c r="AI97" s="212"/>
      <c r="AJ97" s="212"/>
      <c r="AK97" s="16"/>
      <c r="AL97" s="9">
        <v>15</v>
      </c>
      <c r="AR97" s="9"/>
      <c r="AS97" s="9"/>
      <c r="AX97" s="30"/>
      <c r="AY97" s="30"/>
      <c r="BC97" s="9"/>
      <c r="BI97" s="36"/>
    </row>
    <row r="98" spans="11:61">
      <c r="K98" s="131" t="s">
        <v>5</v>
      </c>
      <c r="L98">
        <f t="shared" ref="L98:L104" si="95">L41-Y41</f>
        <v>26</v>
      </c>
      <c r="M98" s="212">
        <f t="shared" ref="M98:M101" si="96">L98/$AK98</f>
        <v>0.78787878787878785</v>
      </c>
      <c r="N98" s="212"/>
      <c r="O98" s="212"/>
      <c r="P98">
        <f t="shared" ref="P98:P104" si="97">P41-AA41</f>
        <v>1</v>
      </c>
      <c r="Q98" s="212">
        <f t="shared" ref="Q98:Q101" si="98">P98/$AK98</f>
        <v>3.0303030303030304E-2</v>
      </c>
      <c r="R98">
        <f t="shared" ref="R98:R104" si="99">Q41-AB41</f>
        <v>-6</v>
      </c>
      <c r="S98" s="212">
        <f t="shared" ref="S98:S101" si="100">R98/$AK98</f>
        <v>-0.18181818181818182</v>
      </c>
      <c r="T98">
        <f t="shared" ref="T98:T104" si="101">R41-AC41</f>
        <v>-13</v>
      </c>
      <c r="U98" s="212">
        <f t="shared" ref="U98:U101" si="102">T98/$AK98</f>
        <v>-0.39393939393939392</v>
      </c>
      <c r="V98">
        <f t="shared" ref="V98:V104" si="103">S41-AD41</f>
        <v>2</v>
      </c>
      <c r="W98" s="212">
        <f t="shared" ref="W98:W101" si="104">V98/$AK98</f>
        <v>6.0606060606060608E-2</v>
      </c>
      <c r="X98" s="131" t="s">
        <v>5</v>
      </c>
      <c r="Y98">
        <f t="shared" si="42"/>
        <v>0</v>
      </c>
      <c r="Z98" s="212">
        <f t="shared" si="43"/>
        <v>0</v>
      </c>
      <c r="AA98">
        <f t="shared" ref="AA98:AA104" si="105">Z41-AK41</f>
        <v>0</v>
      </c>
      <c r="AB98" s="212">
        <f t="shared" si="44"/>
        <v>0</v>
      </c>
      <c r="AC98">
        <f t="shared" ref="AC98:AC104" si="106">AA41-AL41</f>
        <v>1</v>
      </c>
      <c r="AD98" s="212">
        <f t="shared" si="45"/>
        <v>3.0303030303030304E-2</v>
      </c>
      <c r="AE98">
        <f t="shared" ref="AE98:AE104" si="107">AB41-AM41</f>
        <v>2</v>
      </c>
      <c r="AF98" s="212">
        <f t="shared" si="46"/>
        <v>6.0606060606060608E-2</v>
      </c>
      <c r="AG98">
        <f t="shared" ref="AG98:AG104" si="108">AC41-AN41</f>
        <v>3</v>
      </c>
      <c r="AH98" s="212">
        <f t="shared" si="47"/>
        <v>9.0909090909090912E-2</v>
      </c>
      <c r="AI98">
        <f t="shared" ref="AI98:AI104" si="109">AD41-AO41</f>
        <v>0</v>
      </c>
      <c r="AJ98" s="212">
        <f t="shared" si="48"/>
        <v>0</v>
      </c>
      <c r="AK98" s="213">
        <v>33</v>
      </c>
      <c r="AL98" s="214">
        <v>60</v>
      </c>
      <c r="AR98" s="9"/>
      <c r="AS98" s="9"/>
      <c r="AX98" s="30"/>
      <c r="AY98" s="30"/>
      <c r="BC98" s="9"/>
      <c r="BI98" s="36"/>
    </row>
    <row r="99" spans="11:61">
      <c r="K99" s="29" t="s">
        <v>28</v>
      </c>
      <c r="L99">
        <f t="shared" si="95"/>
        <v>94</v>
      </c>
      <c r="M99" s="212">
        <f t="shared" si="96"/>
        <v>0.752</v>
      </c>
      <c r="N99" s="212"/>
      <c r="O99" s="212"/>
      <c r="P99">
        <f t="shared" si="97"/>
        <v>10</v>
      </c>
      <c r="Q99" s="212">
        <f t="shared" si="98"/>
        <v>0.08</v>
      </c>
      <c r="R99">
        <f t="shared" si="99"/>
        <v>7</v>
      </c>
      <c r="S99" s="212">
        <f t="shared" si="100"/>
        <v>5.6000000000000001E-2</v>
      </c>
      <c r="T99">
        <f t="shared" si="101"/>
        <v>-16</v>
      </c>
      <c r="U99" s="212">
        <f t="shared" si="102"/>
        <v>-0.128</v>
      </c>
      <c r="V99">
        <f t="shared" si="103"/>
        <v>-86</v>
      </c>
      <c r="W99" s="212">
        <f t="shared" si="104"/>
        <v>-0.68799999999999994</v>
      </c>
      <c r="X99" s="29" t="s">
        <v>28</v>
      </c>
      <c r="Y99">
        <f t="shared" si="42"/>
        <v>0</v>
      </c>
      <c r="Z99" s="212">
        <f t="shared" si="43"/>
        <v>0</v>
      </c>
      <c r="AA99">
        <f t="shared" si="105"/>
        <v>1</v>
      </c>
      <c r="AB99" s="212">
        <f t="shared" si="44"/>
        <v>8.0000000000000002E-3</v>
      </c>
      <c r="AC99">
        <f t="shared" si="106"/>
        <v>1</v>
      </c>
      <c r="AD99" s="212">
        <f t="shared" si="45"/>
        <v>8.0000000000000002E-3</v>
      </c>
      <c r="AE99">
        <f t="shared" si="107"/>
        <v>0</v>
      </c>
      <c r="AF99" s="212">
        <f t="shared" si="46"/>
        <v>0</v>
      </c>
      <c r="AG99">
        <f t="shared" si="108"/>
        <v>1</v>
      </c>
      <c r="AH99" s="212">
        <f t="shared" si="47"/>
        <v>8.0000000000000002E-3</v>
      </c>
      <c r="AI99">
        <f t="shared" si="109"/>
        <v>1</v>
      </c>
      <c r="AJ99" s="212">
        <f t="shared" si="48"/>
        <v>8.0000000000000002E-3</v>
      </c>
      <c r="AK99" s="213">
        <v>125</v>
      </c>
      <c r="AL99" s="214">
        <v>151</v>
      </c>
      <c r="AR99" s="9"/>
      <c r="AS99" s="9"/>
      <c r="AX99" s="30"/>
      <c r="AY99" s="30"/>
      <c r="BC99" s="9"/>
      <c r="BI99" s="36"/>
    </row>
    <row r="100" spans="11:61">
      <c r="K100" s="29" t="s">
        <v>9</v>
      </c>
      <c r="L100">
        <f t="shared" si="95"/>
        <v>84.649999999999991</v>
      </c>
      <c r="M100" s="212">
        <f t="shared" si="96"/>
        <v>0.88685175484546874</v>
      </c>
      <c r="N100" s="212"/>
      <c r="O100" s="212"/>
      <c r="P100">
        <f t="shared" si="97"/>
        <v>-3.7</v>
      </c>
      <c r="Q100" s="212">
        <f t="shared" si="98"/>
        <v>-3.8763750654793087E-2</v>
      </c>
      <c r="R100">
        <f t="shared" si="99"/>
        <v>-41.6</v>
      </c>
      <c r="S100" s="212">
        <f t="shared" si="100"/>
        <v>-0.43583027763226823</v>
      </c>
      <c r="T100">
        <f t="shared" si="101"/>
        <v>-4.0999999999999996</v>
      </c>
      <c r="U100" s="212">
        <f t="shared" si="102"/>
        <v>-4.2954426401257198E-2</v>
      </c>
      <c r="V100">
        <f t="shared" si="103"/>
        <v>19.05</v>
      </c>
      <c r="W100" s="212">
        <f t="shared" si="104"/>
        <v>0.1995809324253536</v>
      </c>
      <c r="X100" s="29" t="s">
        <v>9</v>
      </c>
      <c r="Y100">
        <f t="shared" si="42"/>
        <v>-0.79999999999999982</v>
      </c>
      <c r="Z100" s="212">
        <f t="shared" si="43"/>
        <v>-8.3813514929282334E-3</v>
      </c>
      <c r="AA100">
        <f t="shared" si="105"/>
        <v>-0.60000000000000009</v>
      </c>
      <c r="AB100" s="212">
        <f t="shared" si="44"/>
        <v>-6.2860136196961763E-3</v>
      </c>
      <c r="AC100">
        <f t="shared" si="106"/>
        <v>3.9000000000000004</v>
      </c>
      <c r="AD100" s="212">
        <f t="shared" si="45"/>
        <v>4.0859088528025146E-2</v>
      </c>
      <c r="AE100">
        <f t="shared" si="107"/>
        <v>-4</v>
      </c>
      <c r="AF100" s="212">
        <f t="shared" si="46"/>
        <v>-4.1906757464641176E-2</v>
      </c>
      <c r="AG100">
        <f t="shared" si="108"/>
        <v>2</v>
      </c>
      <c r="AH100" s="212">
        <f t="shared" si="47"/>
        <v>2.0953378732320588E-2</v>
      </c>
      <c r="AI100">
        <f t="shared" si="109"/>
        <v>-2.0500000000000007</v>
      </c>
      <c r="AJ100" s="212">
        <f t="shared" si="48"/>
        <v>-2.1477213200628609E-2</v>
      </c>
      <c r="AK100" s="16">
        <v>95.45</v>
      </c>
      <c r="AL100" s="9">
        <v>95.4</v>
      </c>
      <c r="AR100" s="9"/>
      <c r="AS100" s="9"/>
      <c r="AX100" s="30"/>
      <c r="AY100" s="30"/>
      <c r="BC100" s="9"/>
      <c r="BI100" s="36"/>
    </row>
    <row r="101" spans="11:61">
      <c r="K101" s="29" t="s">
        <v>14</v>
      </c>
      <c r="L101">
        <f t="shared" si="95"/>
        <v>9</v>
      </c>
      <c r="M101" s="212">
        <f t="shared" si="96"/>
        <v>0.6428571428571429</v>
      </c>
      <c r="N101" s="212"/>
      <c r="O101" s="212"/>
      <c r="P101">
        <f t="shared" si="97"/>
        <v>1</v>
      </c>
      <c r="Q101" s="212">
        <f t="shared" si="98"/>
        <v>7.1428571428571425E-2</v>
      </c>
      <c r="R101">
        <f t="shared" si="99"/>
        <v>0</v>
      </c>
      <c r="S101" s="212">
        <f t="shared" si="100"/>
        <v>0</v>
      </c>
      <c r="T101">
        <f t="shared" si="101"/>
        <v>-1</v>
      </c>
      <c r="U101" s="212">
        <f t="shared" si="102"/>
        <v>-7.1428571428571425E-2</v>
      </c>
      <c r="V101">
        <f t="shared" si="103"/>
        <v>-6</v>
      </c>
      <c r="W101" s="212">
        <f t="shared" si="104"/>
        <v>-0.42857142857142855</v>
      </c>
      <c r="X101" s="29" t="s">
        <v>14</v>
      </c>
      <c r="Y101">
        <f t="shared" si="42"/>
        <v>-1</v>
      </c>
      <c r="Z101" s="212">
        <f t="shared" si="43"/>
        <v>-7.1428571428571425E-2</v>
      </c>
      <c r="AA101">
        <f t="shared" si="105"/>
        <v>0</v>
      </c>
      <c r="AB101" s="212">
        <f t="shared" si="44"/>
        <v>0</v>
      </c>
      <c r="AC101">
        <f t="shared" si="106"/>
        <v>0</v>
      </c>
      <c r="AD101" s="212">
        <f t="shared" si="45"/>
        <v>0</v>
      </c>
      <c r="AE101">
        <f t="shared" si="107"/>
        <v>0</v>
      </c>
      <c r="AF101" s="212">
        <f t="shared" si="46"/>
        <v>0</v>
      </c>
      <c r="AG101">
        <f t="shared" si="108"/>
        <v>-1</v>
      </c>
      <c r="AH101" s="212">
        <f t="shared" si="47"/>
        <v>-7.1428571428571425E-2</v>
      </c>
      <c r="AI101">
        <f t="shared" si="109"/>
        <v>2</v>
      </c>
      <c r="AJ101" s="212">
        <f t="shared" si="48"/>
        <v>0.14285714285714285</v>
      </c>
      <c r="AK101" s="16">
        <v>14</v>
      </c>
      <c r="AL101" s="9">
        <v>14</v>
      </c>
      <c r="AR101" s="9"/>
      <c r="AS101" s="9"/>
      <c r="AX101" s="30"/>
      <c r="AY101" s="30"/>
      <c r="BC101" s="9"/>
      <c r="BI101" s="36"/>
    </row>
    <row r="102" spans="11:61">
      <c r="K102" s="29" t="s">
        <v>27</v>
      </c>
      <c r="L102">
        <f t="shared" si="95"/>
        <v>0</v>
      </c>
      <c r="M102" s="212"/>
      <c r="N102" s="212"/>
      <c r="O102" s="212"/>
      <c r="P102">
        <f t="shared" si="97"/>
        <v>0</v>
      </c>
      <c r="Q102" s="212"/>
      <c r="R102">
        <f t="shared" si="99"/>
        <v>0</v>
      </c>
      <c r="S102" s="212"/>
      <c r="T102">
        <f t="shared" si="101"/>
        <v>0</v>
      </c>
      <c r="U102" s="212"/>
      <c r="V102">
        <f t="shared" si="103"/>
        <v>0</v>
      </c>
      <c r="W102" s="212"/>
      <c r="X102" s="29" t="s">
        <v>27</v>
      </c>
      <c r="Y102">
        <f t="shared" si="42"/>
        <v>-8</v>
      </c>
      <c r="Z102" s="212"/>
      <c r="AA102">
        <f t="shared" si="105"/>
        <v>-2</v>
      </c>
      <c r="AB102" s="212"/>
      <c r="AC102">
        <f t="shared" si="106"/>
        <v>-4</v>
      </c>
      <c r="AD102" s="212"/>
      <c r="AE102">
        <f t="shared" si="107"/>
        <v>-16</v>
      </c>
      <c r="AF102" s="212"/>
      <c r="AG102">
        <f t="shared" si="108"/>
        <v>-30</v>
      </c>
      <c r="AH102" s="212"/>
      <c r="AI102">
        <f t="shared" si="109"/>
        <v>0</v>
      </c>
      <c r="AJ102" s="212"/>
      <c r="AK102" s="16">
        <v>0</v>
      </c>
      <c r="AL102" s="9">
        <v>0</v>
      </c>
      <c r="AR102" s="9"/>
      <c r="AS102" s="9"/>
      <c r="AX102" s="30"/>
      <c r="AY102" s="30"/>
      <c r="BC102" s="9"/>
      <c r="BI102" s="36"/>
    </row>
    <row r="103" spans="11:61">
      <c r="K103" s="152" t="s">
        <v>81</v>
      </c>
      <c r="L103">
        <f t="shared" si="95"/>
        <v>0</v>
      </c>
      <c r="M103" s="212"/>
      <c r="N103" s="212"/>
      <c r="O103" s="212"/>
      <c r="P103">
        <f t="shared" si="97"/>
        <v>0</v>
      </c>
      <c r="Q103" s="212"/>
      <c r="R103">
        <f t="shared" si="99"/>
        <v>0</v>
      </c>
      <c r="S103" s="212"/>
      <c r="T103">
        <f t="shared" si="101"/>
        <v>0</v>
      </c>
      <c r="U103" s="212"/>
      <c r="V103">
        <f t="shared" si="103"/>
        <v>0</v>
      </c>
      <c r="W103" s="212"/>
      <c r="X103" s="152" t="s">
        <v>81</v>
      </c>
      <c r="Y103">
        <f t="shared" si="42"/>
        <v>0</v>
      </c>
      <c r="Z103" s="212"/>
      <c r="AA103">
        <f t="shared" si="105"/>
        <v>0</v>
      </c>
      <c r="AB103" s="212"/>
      <c r="AC103">
        <f t="shared" si="106"/>
        <v>0</v>
      </c>
      <c r="AD103" s="212"/>
      <c r="AE103">
        <f t="shared" si="107"/>
        <v>0</v>
      </c>
      <c r="AF103" s="212"/>
      <c r="AG103">
        <f t="shared" si="108"/>
        <v>0</v>
      </c>
      <c r="AH103" s="212"/>
      <c r="AI103">
        <f t="shared" si="109"/>
        <v>0</v>
      </c>
      <c r="AJ103" s="212"/>
      <c r="AK103" s="16"/>
      <c r="AR103" s="9"/>
      <c r="AS103" s="9"/>
      <c r="AX103" s="30"/>
      <c r="AY103" s="30"/>
      <c r="BC103" s="9"/>
      <c r="BI103" s="36"/>
    </row>
    <row r="104" spans="11:61">
      <c r="K104" s="152" t="s">
        <v>10</v>
      </c>
      <c r="L104">
        <f t="shared" si="95"/>
        <v>4</v>
      </c>
      <c r="M104" s="212">
        <f t="shared" ref="M104:M105" si="110">L104/$AK104</f>
        <v>0.25</v>
      </c>
      <c r="N104" s="212"/>
      <c r="O104" s="212"/>
      <c r="P104">
        <f t="shared" si="97"/>
        <v>4</v>
      </c>
      <c r="Q104" s="212">
        <f t="shared" ref="Q104:Q105" si="111">P104/$AK104</f>
        <v>0.25</v>
      </c>
      <c r="R104">
        <f t="shared" si="99"/>
        <v>2</v>
      </c>
      <c r="S104" s="212">
        <f t="shared" ref="S104:S105" si="112">R104/$AK104</f>
        <v>0.125</v>
      </c>
      <c r="T104">
        <f t="shared" si="101"/>
        <v>-4</v>
      </c>
      <c r="U104" s="212">
        <f t="shared" ref="U104:U105" si="113">T104/$AK104</f>
        <v>-0.25</v>
      </c>
      <c r="V104">
        <f t="shared" si="103"/>
        <v>-3</v>
      </c>
      <c r="W104" s="212">
        <f t="shared" ref="W104:W105" si="114">V104/$AK104</f>
        <v>-0.1875</v>
      </c>
      <c r="X104" s="152" t="s">
        <v>10</v>
      </c>
      <c r="Y104">
        <f t="shared" si="42"/>
        <v>1</v>
      </c>
      <c r="Z104" s="212">
        <f t="shared" si="43"/>
        <v>6.25E-2</v>
      </c>
      <c r="AA104">
        <f t="shared" si="105"/>
        <v>1</v>
      </c>
      <c r="AB104" s="212">
        <f t="shared" si="44"/>
        <v>6.25E-2</v>
      </c>
      <c r="AC104">
        <f t="shared" si="106"/>
        <v>0.5</v>
      </c>
      <c r="AD104" s="212">
        <f t="shared" si="45"/>
        <v>3.125E-2</v>
      </c>
      <c r="AE104">
        <f t="shared" si="107"/>
        <v>-0.5</v>
      </c>
      <c r="AF104" s="212">
        <f t="shared" si="46"/>
        <v>-3.125E-2</v>
      </c>
      <c r="AG104">
        <f t="shared" si="108"/>
        <v>1</v>
      </c>
      <c r="AH104" s="212">
        <f t="shared" si="47"/>
        <v>6.25E-2</v>
      </c>
      <c r="AI104">
        <f t="shared" si="109"/>
        <v>2.5</v>
      </c>
      <c r="AJ104" s="212">
        <f t="shared" si="48"/>
        <v>0.15625</v>
      </c>
      <c r="AK104" s="16">
        <v>16</v>
      </c>
      <c r="AL104" s="9">
        <v>16</v>
      </c>
      <c r="AR104" s="9"/>
      <c r="AS104" s="9"/>
      <c r="AX104" s="30"/>
      <c r="AY104" s="30"/>
      <c r="BC104" s="9"/>
      <c r="BI104" s="36"/>
    </row>
    <row r="105" spans="11:61">
      <c r="K105" s="30"/>
      <c r="L105" s="180">
        <f t="shared" ref="L105" si="115">SUM(L62:L104)</f>
        <v>945.65</v>
      </c>
      <c r="M105" s="212" t="e">
        <f t="shared" si="110"/>
        <v>#DIV/0!</v>
      </c>
      <c r="N105" s="212"/>
      <c r="O105" s="212"/>
      <c r="P105" s="180">
        <f t="shared" ref="P105" si="116">SUM(P62:P104)</f>
        <v>144.30000000000001</v>
      </c>
      <c r="Q105" s="212" t="e">
        <f t="shared" si="111"/>
        <v>#DIV/0!</v>
      </c>
      <c r="R105" s="180">
        <f t="shared" ref="R105" si="117">SUM(R62:R104)</f>
        <v>-232.9</v>
      </c>
      <c r="S105" s="212" t="e">
        <f t="shared" si="112"/>
        <v>#DIV/0!</v>
      </c>
      <c r="T105" s="180">
        <f t="shared" ref="T105" si="118">SUM(T62:T104)</f>
        <v>-338.6</v>
      </c>
      <c r="U105" s="212" t="e">
        <f t="shared" si="113"/>
        <v>#DIV/0!</v>
      </c>
      <c r="V105" s="180">
        <f t="shared" ref="V105" si="119">SUM(V62:V104)</f>
        <v>3.0500000000000007</v>
      </c>
      <c r="W105" s="212" t="e">
        <f t="shared" si="114"/>
        <v>#DIV/0!</v>
      </c>
      <c r="X105" s="30"/>
      <c r="Y105" s="180">
        <f t="shared" ref="Y105:AI105" si="120">SUM(Y62:Y104)</f>
        <v>-13.7</v>
      </c>
      <c r="Z105" s="212" t="e">
        <f t="shared" si="43"/>
        <v>#DIV/0!</v>
      </c>
      <c r="AA105" s="180">
        <f t="shared" si="120"/>
        <v>-17.899999999999999</v>
      </c>
      <c r="AB105" s="212" t="e">
        <f t="shared" si="44"/>
        <v>#DIV/0!</v>
      </c>
      <c r="AC105" s="180">
        <f t="shared" si="120"/>
        <v>16.600000000000001</v>
      </c>
      <c r="AD105" s="212" t="e">
        <f t="shared" si="45"/>
        <v>#DIV/0!</v>
      </c>
      <c r="AE105" s="180">
        <f t="shared" si="120"/>
        <v>24.650000000000006</v>
      </c>
      <c r="AF105" s="212" t="e">
        <f t="shared" si="46"/>
        <v>#DIV/0!</v>
      </c>
      <c r="AG105" s="180">
        <f t="shared" si="120"/>
        <v>4.240000000000002</v>
      </c>
      <c r="AH105" s="212" t="e">
        <f t="shared" si="47"/>
        <v>#DIV/0!</v>
      </c>
      <c r="AI105" s="180">
        <f t="shared" si="120"/>
        <v>-2.5500000000000016</v>
      </c>
      <c r="AJ105" s="212" t="e">
        <f t="shared" si="48"/>
        <v>#DIV/0!</v>
      </c>
      <c r="AK105" s="181"/>
      <c r="AR105" s="9"/>
      <c r="AS105" s="9"/>
      <c r="AX105" s="30"/>
      <c r="AY105" s="30"/>
      <c r="BC105" s="9"/>
      <c r="BI105" s="36"/>
    </row>
  </sheetData>
  <autoFilter ref="A4:BJ4" xr:uid="{D3D9B45E-9D8A-4E6F-85EA-9FDADFDCC6DC}">
    <sortState xmlns:xlrd2="http://schemas.microsoft.com/office/spreadsheetml/2017/richdata2" ref="A5:BJ48">
      <sortCondition ref="K4"/>
    </sortState>
  </autoFilter>
  <pageMargins left="0.7" right="0.7" top="0.75" bottom="0.75" header="0.3" footer="0.3"/>
  <pageSetup paperSize="9" orientation="portrait" verticalDpi="0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B2:AE52"/>
  <sheetViews>
    <sheetView topLeftCell="A4" zoomScale="80" zoomScaleNormal="80" workbookViewId="0">
      <selection activeCell="U56" sqref="U56"/>
    </sheetView>
  </sheetViews>
  <sheetFormatPr defaultColWidth="9.109375" defaultRowHeight="14.4"/>
  <cols>
    <col min="1" max="4" width="9.109375" style="3"/>
    <col min="5" max="5" width="13" style="3" customWidth="1"/>
    <col min="6" max="11" width="9.109375" style="3"/>
    <col min="12" max="12" width="13" style="3" customWidth="1"/>
    <col min="13" max="16" width="9.109375" style="3"/>
    <col min="17" max="17" width="13" style="3" customWidth="1"/>
    <col min="18" max="16384" width="9.109375" style="3"/>
  </cols>
  <sheetData>
    <row r="2" spans="2:31" ht="72">
      <c r="E2" s="143" t="s">
        <v>65</v>
      </c>
      <c r="L2" s="143" t="s">
        <v>65</v>
      </c>
      <c r="Q2" s="143" t="s">
        <v>65</v>
      </c>
      <c r="U2" s="3" t="s">
        <v>65</v>
      </c>
      <c r="Y2" s="3" t="s">
        <v>65</v>
      </c>
    </row>
    <row r="5" spans="2:31">
      <c r="B5" s="2">
        <v>2021</v>
      </c>
      <c r="E5" s="7">
        <v>2021</v>
      </c>
      <c r="I5" s="2">
        <v>2020</v>
      </c>
      <c r="J5" s="3" t="s">
        <v>349</v>
      </c>
      <c r="L5" s="7">
        <v>2020</v>
      </c>
      <c r="Q5" s="7">
        <v>2019</v>
      </c>
      <c r="U5" s="7">
        <v>2018</v>
      </c>
      <c r="Y5" s="7">
        <v>2017</v>
      </c>
      <c r="AD5" s="7">
        <v>2016</v>
      </c>
    </row>
    <row r="6" spans="2:31" s="332" customFormat="1" ht="30" customHeight="1">
      <c r="B6" s="332" t="s">
        <v>0</v>
      </c>
      <c r="C6" s="332" t="s">
        <v>349</v>
      </c>
      <c r="E6" s="333" t="s">
        <v>0</v>
      </c>
      <c r="F6" s="333" t="s">
        <v>32</v>
      </c>
      <c r="G6" s="333" t="s">
        <v>29</v>
      </c>
      <c r="L6" s="333" t="s">
        <v>0</v>
      </c>
      <c r="M6" s="333" t="s">
        <v>32</v>
      </c>
      <c r="N6" s="333" t="s">
        <v>29</v>
      </c>
      <c r="Q6" s="333" t="s">
        <v>0</v>
      </c>
      <c r="R6" s="333" t="s">
        <v>32</v>
      </c>
      <c r="S6" s="333" t="s">
        <v>29</v>
      </c>
      <c r="U6" s="333" t="s">
        <v>0</v>
      </c>
      <c r="V6" s="333" t="s">
        <v>32</v>
      </c>
      <c r="W6" s="333" t="s">
        <v>29</v>
      </c>
      <c r="Y6" s="333" t="s">
        <v>0</v>
      </c>
      <c r="Z6" s="333" t="s">
        <v>32</v>
      </c>
      <c r="AA6" s="333" t="s">
        <v>29</v>
      </c>
      <c r="AD6" s="332" t="s">
        <v>115</v>
      </c>
      <c r="AE6" s="332" t="s">
        <v>116</v>
      </c>
    </row>
    <row r="7" spans="2:31" hidden="1">
      <c r="B7" t="s">
        <v>23</v>
      </c>
      <c r="C7">
        <v>0</v>
      </c>
      <c r="E7" t="s">
        <v>23</v>
      </c>
      <c r="F7" s="45">
        <f t="shared" ref="F7:F23" si="0">IF(C7=0,1,"")</f>
        <v>1</v>
      </c>
      <c r="G7" s="45" t="str">
        <f t="shared" ref="G7:G23" si="1">IF(C7&gt;0,1,"")</f>
        <v/>
      </c>
      <c r="I7" t="s">
        <v>23</v>
      </c>
      <c r="J7">
        <v>0</v>
      </c>
      <c r="L7" t="s">
        <v>23</v>
      </c>
      <c r="M7" s="45">
        <f t="shared" ref="M7:M49" si="2">IF(J7=0,1,"")</f>
        <v>1</v>
      </c>
      <c r="N7" s="45" t="str">
        <f t="shared" ref="N7:N49" si="3">IF(J7&gt;0,1,"")</f>
        <v/>
      </c>
      <c r="P7"/>
      <c r="Q7" t="s">
        <v>23</v>
      </c>
      <c r="R7" s="45">
        <v>1</v>
      </c>
      <c r="S7" s="45" t="s">
        <v>79</v>
      </c>
      <c r="U7" s="45"/>
      <c r="V7" s="45"/>
      <c r="W7" s="45"/>
      <c r="Y7" s="45"/>
      <c r="Z7" s="45"/>
      <c r="AA7" s="45"/>
    </row>
    <row r="8" spans="2:31" hidden="1">
      <c r="B8" t="s">
        <v>30</v>
      </c>
      <c r="C8">
        <v>0</v>
      </c>
      <c r="E8" t="s">
        <v>30</v>
      </c>
      <c r="F8" s="45">
        <f t="shared" si="0"/>
        <v>1</v>
      </c>
      <c r="G8" s="45" t="str">
        <f t="shared" si="1"/>
        <v/>
      </c>
      <c r="I8" t="s">
        <v>30</v>
      </c>
      <c r="J8">
        <v>0</v>
      </c>
      <c r="L8" t="s">
        <v>30</v>
      </c>
      <c r="M8" s="45">
        <f t="shared" si="2"/>
        <v>1</v>
      </c>
      <c r="N8" s="45" t="str">
        <f t="shared" si="3"/>
        <v/>
      </c>
      <c r="P8"/>
      <c r="Q8" t="s">
        <v>30</v>
      </c>
      <c r="R8" s="45" t="s">
        <v>79</v>
      </c>
      <c r="S8" s="45">
        <v>1</v>
      </c>
      <c r="U8" s="45"/>
      <c r="V8" s="45"/>
      <c r="W8" s="45"/>
      <c r="Y8" s="45"/>
      <c r="Z8" s="45"/>
      <c r="AA8" s="45"/>
    </row>
    <row r="9" spans="2:31" hidden="1">
      <c r="B9" t="s">
        <v>167</v>
      </c>
      <c r="C9">
        <v>0</v>
      </c>
      <c r="E9" t="s">
        <v>167</v>
      </c>
      <c r="F9" s="45">
        <f t="shared" si="0"/>
        <v>1</v>
      </c>
      <c r="G9" s="45" t="str">
        <f t="shared" si="1"/>
        <v/>
      </c>
      <c r="I9" t="s">
        <v>167</v>
      </c>
      <c r="J9">
        <v>2</v>
      </c>
      <c r="L9" t="s">
        <v>167</v>
      </c>
      <c r="M9" s="45" t="str">
        <f t="shared" si="2"/>
        <v/>
      </c>
      <c r="N9" s="45">
        <f t="shared" si="3"/>
        <v>1</v>
      </c>
      <c r="P9"/>
      <c r="Q9" t="s">
        <v>167</v>
      </c>
      <c r="R9" s="45">
        <v>1</v>
      </c>
      <c r="S9" s="45" t="s">
        <v>79</v>
      </c>
      <c r="U9" s="45"/>
      <c r="V9" s="45"/>
      <c r="W9" s="45"/>
      <c r="Y9" s="45"/>
      <c r="Z9" s="45"/>
      <c r="AA9" s="45"/>
    </row>
    <row r="10" spans="2:31" hidden="1">
      <c r="B10" t="s">
        <v>77</v>
      </c>
      <c r="C10">
        <v>0</v>
      </c>
      <c r="E10" t="s">
        <v>94</v>
      </c>
      <c r="F10" s="45">
        <f t="shared" si="0"/>
        <v>1</v>
      </c>
      <c r="G10" s="45" t="str">
        <f t="shared" si="1"/>
        <v/>
      </c>
      <c r="I10" t="s">
        <v>77</v>
      </c>
      <c r="J10">
        <v>0</v>
      </c>
      <c r="L10" t="s">
        <v>94</v>
      </c>
      <c r="M10" s="45">
        <f t="shared" si="2"/>
        <v>1</v>
      </c>
      <c r="N10" s="45" t="str">
        <f t="shared" si="3"/>
        <v/>
      </c>
      <c r="P10"/>
      <c r="Q10" t="s">
        <v>94</v>
      </c>
      <c r="R10" s="45">
        <v>1</v>
      </c>
      <c r="S10" s="45" t="s">
        <v>79</v>
      </c>
      <c r="U10" s="45"/>
      <c r="V10" s="45"/>
      <c r="W10" s="45"/>
      <c r="Y10" s="45"/>
      <c r="Z10" s="45"/>
      <c r="AA10" s="45"/>
    </row>
    <row r="11" spans="2:31" hidden="1">
      <c r="B11" t="s">
        <v>78</v>
      </c>
      <c r="C11">
        <v>0</v>
      </c>
      <c r="E11" t="s">
        <v>78</v>
      </c>
      <c r="F11" s="45">
        <f t="shared" si="0"/>
        <v>1</v>
      </c>
      <c r="G11" s="45" t="str">
        <f t="shared" si="1"/>
        <v/>
      </c>
      <c r="I11" t="s">
        <v>78</v>
      </c>
      <c r="J11">
        <v>2</v>
      </c>
      <c r="L11" t="s">
        <v>78</v>
      </c>
      <c r="M11" s="45" t="str">
        <f t="shared" si="2"/>
        <v/>
      </c>
      <c r="N11" s="45">
        <f t="shared" si="3"/>
        <v>1</v>
      </c>
      <c r="P11"/>
      <c r="Q11" t="s">
        <v>78</v>
      </c>
      <c r="R11" s="45" t="s">
        <v>79</v>
      </c>
      <c r="S11" s="45" t="s">
        <v>79</v>
      </c>
      <c r="U11" s="45"/>
      <c r="V11" s="45"/>
      <c r="W11" s="45"/>
      <c r="Y11" s="45"/>
      <c r="Z11" s="45"/>
      <c r="AA11" s="45"/>
    </row>
    <row r="12" spans="2:31" hidden="1">
      <c r="B12" t="s">
        <v>118</v>
      </c>
      <c r="C12">
        <v>0</v>
      </c>
      <c r="E12" s="9" t="s">
        <v>118</v>
      </c>
      <c r="F12" s="45">
        <f t="shared" si="0"/>
        <v>1</v>
      </c>
      <c r="G12" s="45" t="str">
        <f t="shared" si="1"/>
        <v/>
      </c>
      <c r="I12" t="s">
        <v>118</v>
      </c>
      <c r="J12"/>
      <c r="L12" s="9" t="s">
        <v>118</v>
      </c>
      <c r="M12" s="45">
        <f t="shared" si="2"/>
        <v>1</v>
      </c>
      <c r="N12" s="45" t="str">
        <f t="shared" si="3"/>
        <v/>
      </c>
      <c r="P12" s="9"/>
      <c r="Q12" s="9" t="s">
        <v>118</v>
      </c>
      <c r="R12" s="45" t="s">
        <v>79</v>
      </c>
      <c r="S12" s="45" t="s">
        <v>79</v>
      </c>
      <c r="U12" s="45" t="s">
        <v>118</v>
      </c>
      <c r="V12" s="45"/>
      <c r="W12" s="45"/>
      <c r="Y12" s="45" t="s">
        <v>118</v>
      </c>
      <c r="Z12" s="45"/>
      <c r="AA12" s="45">
        <v>1</v>
      </c>
      <c r="AD12" s="3" t="s">
        <v>117</v>
      </c>
      <c r="AE12" s="3">
        <v>1</v>
      </c>
    </row>
    <row r="13" spans="2:31" hidden="1">
      <c r="B13" t="s">
        <v>16</v>
      </c>
      <c r="C13">
        <v>0</v>
      </c>
      <c r="E13" s="9" t="s">
        <v>16</v>
      </c>
      <c r="F13" s="45">
        <f t="shared" si="0"/>
        <v>1</v>
      </c>
      <c r="G13" s="45" t="str">
        <f t="shared" si="1"/>
        <v/>
      </c>
      <c r="I13" t="s">
        <v>16</v>
      </c>
      <c r="J13">
        <v>1</v>
      </c>
      <c r="L13" s="9" t="s">
        <v>16</v>
      </c>
      <c r="M13" s="45" t="str">
        <f t="shared" si="2"/>
        <v/>
      </c>
      <c r="N13" s="45">
        <f t="shared" si="3"/>
        <v>1</v>
      </c>
      <c r="P13" s="9"/>
      <c r="Q13" s="9" t="s">
        <v>16</v>
      </c>
      <c r="R13" s="45" t="s">
        <v>79</v>
      </c>
      <c r="S13" s="45">
        <v>1</v>
      </c>
      <c r="U13" s="45" t="s">
        <v>16</v>
      </c>
      <c r="V13" s="45"/>
      <c r="W13" s="45"/>
      <c r="Y13" s="45" t="s">
        <v>16</v>
      </c>
      <c r="Z13" s="45">
        <v>1</v>
      </c>
      <c r="AA13" s="45"/>
      <c r="AD13" s="3" t="s">
        <v>9</v>
      </c>
      <c r="AE13" s="3">
        <v>1</v>
      </c>
    </row>
    <row r="14" spans="2:31" hidden="1">
      <c r="B14" t="s">
        <v>36</v>
      </c>
      <c r="C14">
        <v>0</v>
      </c>
      <c r="E14" t="s">
        <v>83</v>
      </c>
      <c r="F14" s="45">
        <f t="shared" si="0"/>
        <v>1</v>
      </c>
      <c r="G14" s="45" t="str">
        <f t="shared" si="1"/>
        <v/>
      </c>
      <c r="I14" t="s">
        <v>36</v>
      </c>
      <c r="J14">
        <v>0</v>
      </c>
      <c r="L14" t="s">
        <v>83</v>
      </c>
      <c r="M14" s="45">
        <f t="shared" si="2"/>
        <v>1</v>
      </c>
      <c r="N14" s="45" t="str">
        <f t="shared" si="3"/>
        <v/>
      </c>
      <c r="P14"/>
      <c r="Q14" t="s">
        <v>83</v>
      </c>
      <c r="R14" s="45" t="s">
        <v>79</v>
      </c>
      <c r="S14" s="45" t="s">
        <v>79</v>
      </c>
      <c r="U14" s="45"/>
      <c r="V14" s="45"/>
      <c r="W14" s="45"/>
      <c r="Y14" s="45"/>
      <c r="Z14" s="45"/>
      <c r="AA14" s="45"/>
    </row>
    <row r="15" spans="2:31" hidden="1">
      <c r="B15" t="s">
        <v>17</v>
      </c>
      <c r="C15">
        <v>0</v>
      </c>
      <c r="E15" t="s">
        <v>17</v>
      </c>
      <c r="F15" s="45">
        <f t="shared" si="0"/>
        <v>1</v>
      </c>
      <c r="G15" s="45" t="str">
        <f t="shared" si="1"/>
        <v/>
      </c>
      <c r="I15" t="s">
        <v>17</v>
      </c>
      <c r="J15">
        <v>0</v>
      </c>
      <c r="L15" t="s">
        <v>17</v>
      </c>
      <c r="M15" s="45">
        <f t="shared" si="2"/>
        <v>1</v>
      </c>
      <c r="N15" s="45" t="str">
        <f t="shared" si="3"/>
        <v/>
      </c>
      <c r="P15"/>
      <c r="Q15" t="s">
        <v>17</v>
      </c>
      <c r="R15" s="45">
        <v>1</v>
      </c>
      <c r="S15" s="45" t="s">
        <v>79</v>
      </c>
      <c r="U15" s="45" t="s">
        <v>17</v>
      </c>
      <c r="V15" s="45"/>
      <c r="W15" s="45"/>
      <c r="X15" s="3">
        <v>1</v>
      </c>
      <c r="Y15" s="45" t="s">
        <v>17</v>
      </c>
      <c r="Z15" s="45"/>
      <c r="AA15" s="45">
        <v>1</v>
      </c>
      <c r="AB15" s="3">
        <v>1</v>
      </c>
      <c r="AD15" s="3" t="s">
        <v>20</v>
      </c>
      <c r="AE15" s="3">
        <v>1</v>
      </c>
    </row>
    <row r="16" spans="2:31" hidden="1">
      <c r="B16" t="s">
        <v>34</v>
      </c>
      <c r="C16">
        <v>0</v>
      </c>
      <c r="E16" t="s">
        <v>34</v>
      </c>
      <c r="F16" s="45">
        <f t="shared" si="0"/>
        <v>1</v>
      </c>
      <c r="G16" s="45" t="str">
        <f t="shared" si="1"/>
        <v/>
      </c>
      <c r="I16" t="s">
        <v>34</v>
      </c>
      <c r="J16">
        <v>0</v>
      </c>
      <c r="L16" t="s">
        <v>34</v>
      </c>
      <c r="M16" s="45">
        <f t="shared" si="2"/>
        <v>1</v>
      </c>
      <c r="N16" s="45" t="str">
        <f t="shared" si="3"/>
        <v/>
      </c>
      <c r="P16"/>
      <c r="Q16" t="s">
        <v>34</v>
      </c>
      <c r="R16" s="45">
        <v>1</v>
      </c>
      <c r="S16" s="45" t="s">
        <v>79</v>
      </c>
      <c r="U16" s="45"/>
      <c r="V16" s="45"/>
      <c r="W16" s="45"/>
      <c r="Y16" s="45"/>
      <c r="Z16" s="45"/>
      <c r="AA16" s="45"/>
    </row>
    <row r="17" spans="2:31" hidden="1">
      <c r="B17" t="s">
        <v>355</v>
      </c>
      <c r="C17">
        <v>0</v>
      </c>
      <c r="E17" t="s">
        <v>207</v>
      </c>
      <c r="F17" s="45">
        <f t="shared" si="0"/>
        <v>1</v>
      </c>
      <c r="G17" s="45" t="str">
        <f t="shared" si="1"/>
        <v/>
      </c>
      <c r="I17" t="s">
        <v>355</v>
      </c>
      <c r="J17">
        <v>0</v>
      </c>
      <c r="L17" t="s">
        <v>207</v>
      </c>
      <c r="M17" s="45">
        <f t="shared" si="2"/>
        <v>1</v>
      </c>
      <c r="N17" s="45" t="str">
        <f t="shared" si="3"/>
        <v/>
      </c>
      <c r="P17"/>
      <c r="Q17" t="s">
        <v>207</v>
      </c>
      <c r="R17" s="45" t="s">
        <v>79</v>
      </c>
      <c r="S17" s="45" t="s">
        <v>79</v>
      </c>
      <c r="U17" s="45"/>
      <c r="V17" s="45"/>
      <c r="W17" s="45"/>
      <c r="Y17" s="45"/>
      <c r="Z17" s="45"/>
      <c r="AA17" s="45"/>
    </row>
    <row r="18" spans="2:31" hidden="1">
      <c r="B18" t="s">
        <v>67</v>
      </c>
      <c r="C18">
        <v>0</v>
      </c>
      <c r="E18" t="s">
        <v>67</v>
      </c>
      <c r="F18" s="45">
        <f t="shared" si="0"/>
        <v>1</v>
      </c>
      <c r="G18" s="45" t="str">
        <f t="shared" si="1"/>
        <v/>
      </c>
      <c r="I18" t="s">
        <v>67</v>
      </c>
      <c r="J18">
        <v>0</v>
      </c>
      <c r="L18" t="s">
        <v>67</v>
      </c>
      <c r="M18" s="45">
        <f t="shared" si="2"/>
        <v>1</v>
      </c>
      <c r="N18" s="45" t="str">
        <f t="shared" si="3"/>
        <v/>
      </c>
      <c r="P18"/>
      <c r="Q18" t="s">
        <v>67</v>
      </c>
      <c r="R18" s="45">
        <v>1</v>
      </c>
      <c r="S18" s="45" t="s">
        <v>79</v>
      </c>
      <c r="U18" s="45"/>
      <c r="V18" s="45"/>
      <c r="W18" s="45"/>
      <c r="Y18" s="45"/>
      <c r="Z18" s="45"/>
      <c r="AA18" s="45"/>
    </row>
    <row r="19" spans="2:31" hidden="1">
      <c r="B19" t="s">
        <v>5</v>
      </c>
      <c r="C19">
        <v>0</v>
      </c>
      <c r="E19" t="s">
        <v>5</v>
      </c>
      <c r="F19" s="45">
        <f t="shared" si="0"/>
        <v>1</v>
      </c>
      <c r="G19" s="45" t="str">
        <f t="shared" si="1"/>
        <v/>
      </c>
      <c r="I19" t="s">
        <v>5</v>
      </c>
      <c r="J19">
        <v>5</v>
      </c>
      <c r="L19" t="s">
        <v>5</v>
      </c>
      <c r="M19" s="45" t="str">
        <f t="shared" si="2"/>
        <v/>
      </c>
      <c r="N19" s="45">
        <f t="shared" si="3"/>
        <v>1</v>
      </c>
      <c r="P19"/>
      <c r="Q19" t="s">
        <v>5</v>
      </c>
      <c r="R19" s="45" t="s">
        <v>79</v>
      </c>
      <c r="S19" s="45">
        <v>1</v>
      </c>
      <c r="U19" s="45" t="s">
        <v>5</v>
      </c>
      <c r="V19" s="45"/>
      <c r="W19" s="45"/>
      <c r="Y19" s="45" t="s">
        <v>5</v>
      </c>
      <c r="Z19" s="45"/>
      <c r="AA19" s="45">
        <v>1</v>
      </c>
      <c r="AD19" s="3" t="s">
        <v>2</v>
      </c>
      <c r="AE19" s="3">
        <v>1</v>
      </c>
    </row>
    <row r="20" spans="2:31" hidden="1">
      <c r="B20" t="s">
        <v>357</v>
      </c>
      <c r="C20">
        <v>0</v>
      </c>
      <c r="E20" t="s">
        <v>81</v>
      </c>
      <c r="F20" s="45">
        <f t="shared" si="0"/>
        <v>1</v>
      </c>
      <c r="G20" s="45" t="str">
        <f t="shared" si="1"/>
        <v/>
      </c>
      <c r="I20" t="s">
        <v>357</v>
      </c>
      <c r="J20">
        <v>0</v>
      </c>
      <c r="L20" t="s">
        <v>81</v>
      </c>
      <c r="M20" s="45">
        <f t="shared" si="2"/>
        <v>1</v>
      </c>
      <c r="N20" s="45" t="str">
        <f t="shared" si="3"/>
        <v/>
      </c>
      <c r="P20"/>
      <c r="Q20" t="s">
        <v>81</v>
      </c>
      <c r="R20" s="45" t="s">
        <v>79</v>
      </c>
      <c r="S20" s="45" t="s">
        <v>79</v>
      </c>
      <c r="U20" s="45"/>
      <c r="V20" s="45"/>
      <c r="W20" s="45"/>
      <c r="Y20" s="45"/>
      <c r="Z20" s="45"/>
      <c r="AA20" s="45"/>
    </row>
    <row r="21" spans="2:31">
      <c r="B21" t="s">
        <v>96</v>
      </c>
      <c r="C21">
        <v>1</v>
      </c>
      <c r="E21" s="291" t="s">
        <v>96</v>
      </c>
      <c r="F21" s="45" t="str">
        <f t="shared" si="0"/>
        <v/>
      </c>
      <c r="G21" s="45">
        <f t="shared" si="1"/>
        <v>1</v>
      </c>
      <c r="I21" t="s">
        <v>96</v>
      </c>
      <c r="J21">
        <v>1</v>
      </c>
      <c r="L21" s="291" t="s">
        <v>96</v>
      </c>
      <c r="M21" s="45" t="str">
        <f t="shared" si="2"/>
        <v/>
      </c>
      <c r="N21" s="45">
        <f t="shared" si="3"/>
        <v>1</v>
      </c>
      <c r="P21" s="291"/>
      <c r="Q21" s="291" t="s">
        <v>96</v>
      </c>
      <c r="R21" s="45" t="s">
        <v>79</v>
      </c>
      <c r="S21" s="45" t="s">
        <v>79</v>
      </c>
      <c r="U21" s="45"/>
      <c r="V21" s="45"/>
      <c r="W21" s="45"/>
      <c r="Y21" s="45"/>
      <c r="Z21" s="45"/>
      <c r="AA21" s="45"/>
      <c r="AE21" s="3">
        <v>1</v>
      </c>
    </row>
    <row r="22" spans="2:31">
      <c r="B22" t="s">
        <v>24</v>
      </c>
      <c r="C22">
        <v>1</v>
      </c>
      <c r="E22" s="291" t="s">
        <v>24</v>
      </c>
      <c r="F22" s="45" t="str">
        <f t="shared" si="0"/>
        <v/>
      </c>
      <c r="G22" s="45">
        <f t="shared" si="1"/>
        <v>1</v>
      </c>
      <c r="I22" t="s">
        <v>24</v>
      </c>
      <c r="J22">
        <v>1</v>
      </c>
      <c r="L22" s="291" t="s">
        <v>24</v>
      </c>
      <c r="M22" s="45" t="str">
        <f t="shared" si="2"/>
        <v/>
      </c>
      <c r="N22" s="45">
        <f t="shared" si="3"/>
        <v>1</v>
      </c>
      <c r="P22" s="291"/>
      <c r="Q22" s="291" t="s">
        <v>24</v>
      </c>
      <c r="R22" s="45" t="s">
        <v>79</v>
      </c>
      <c r="S22" s="45">
        <v>1</v>
      </c>
      <c r="U22" s="45" t="s">
        <v>24</v>
      </c>
      <c r="V22" s="45"/>
      <c r="W22" s="45"/>
      <c r="X22" s="3">
        <v>1</v>
      </c>
      <c r="Y22" s="45" t="s">
        <v>24</v>
      </c>
      <c r="Z22" s="45"/>
      <c r="AA22" s="45">
        <v>1</v>
      </c>
      <c r="AB22" s="3">
        <v>1</v>
      </c>
      <c r="AD22" s="3" t="s">
        <v>25</v>
      </c>
      <c r="AE22" s="3">
        <v>1</v>
      </c>
    </row>
    <row r="23" spans="2:31">
      <c r="B23" t="s">
        <v>82</v>
      </c>
      <c r="C23">
        <v>1</v>
      </c>
      <c r="E23" t="s">
        <v>82</v>
      </c>
      <c r="F23" s="45" t="str">
        <f t="shared" si="0"/>
        <v/>
      </c>
      <c r="G23" s="45">
        <f t="shared" si="1"/>
        <v>1</v>
      </c>
      <c r="I23" t="s">
        <v>82</v>
      </c>
      <c r="J23">
        <v>0</v>
      </c>
      <c r="L23" t="s">
        <v>82</v>
      </c>
      <c r="M23" s="45">
        <f t="shared" si="2"/>
        <v>1</v>
      </c>
      <c r="N23" s="45" t="str">
        <f t="shared" si="3"/>
        <v/>
      </c>
      <c r="P23"/>
      <c r="Q23" t="s">
        <v>82</v>
      </c>
      <c r="R23" s="45" t="s">
        <v>79</v>
      </c>
      <c r="S23" s="45" t="s">
        <v>79</v>
      </c>
      <c r="U23" s="45"/>
      <c r="V23" s="45"/>
      <c r="W23" s="45"/>
      <c r="Y23" s="45"/>
      <c r="Z23" s="45"/>
      <c r="AA23" s="45"/>
    </row>
    <row r="24" spans="2:31">
      <c r="B24" t="s">
        <v>6</v>
      </c>
      <c r="C24">
        <v>1</v>
      </c>
      <c r="E24" t="s">
        <v>6</v>
      </c>
      <c r="F24" s="45" t="str">
        <f>IF(C25=0,1,"")</f>
        <v/>
      </c>
      <c r="G24" s="45">
        <f>IF(C25&gt;0,1,"")</f>
        <v>1</v>
      </c>
      <c r="I24" t="s">
        <v>6</v>
      </c>
      <c r="J24">
        <v>0</v>
      </c>
      <c r="L24" t="s">
        <v>6</v>
      </c>
      <c r="M24" s="45">
        <f t="shared" si="2"/>
        <v>1</v>
      </c>
      <c r="N24" s="45" t="str">
        <f t="shared" si="3"/>
        <v/>
      </c>
      <c r="P24"/>
      <c r="Q24" t="s">
        <v>6</v>
      </c>
      <c r="R24" s="45" t="s">
        <v>79</v>
      </c>
      <c r="S24" s="45">
        <v>1</v>
      </c>
      <c r="U24" s="45" t="s">
        <v>6</v>
      </c>
      <c r="V24" s="45"/>
      <c r="W24" s="45"/>
      <c r="X24" s="3">
        <v>1</v>
      </c>
      <c r="Y24" s="45" t="s">
        <v>6</v>
      </c>
      <c r="Z24" s="45">
        <v>1</v>
      </c>
      <c r="AA24" s="45"/>
      <c r="AB24" s="3">
        <v>1</v>
      </c>
      <c r="AD24" s="3" t="s">
        <v>10</v>
      </c>
      <c r="AE24" s="3">
        <v>1</v>
      </c>
    </row>
    <row r="25" spans="2:31">
      <c r="B25" t="s">
        <v>28</v>
      </c>
      <c r="C25">
        <v>1</v>
      </c>
      <c r="E25" t="s">
        <v>28</v>
      </c>
      <c r="F25" s="45" t="str">
        <f>IF(C25=0,1,"")</f>
        <v/>
      </c>
      <c r="G25" s="45">
        <f>IF(C25&gt;0,1,"")</f>
        <v>1</v>
      </c>
      <c r="I25" t="s">
        <v>28</v>
      </c>
      <c r="J25">
        <v>2</v>
      </c>
      <c r="L25" t="s">
        <v>28</v>
      </c>
      <c r="M25" s="45" t="str">
        <f t="shared" si="2"/>
        <v/>
      </c>
      <c r="N25" s="45">
        <f t="shared" si="3"/>
        <v>1</v>
      </c>
      <c r="P25"/>
      <c r="Q25" t="s">
        <v>28</v>
      </c>
      <c r="R25" s="45" t="s">
        <v>79</v>
      </c>
      <c r="S25" s="45">
        <v>1</v>
      </c>
      <c r="U25" s="45" t="s">
        <v>28</v>
      </c>
      <c r="V25" s="45"/>
      <c r="W25" s="45"/>
      <c r="X25" s="3">
        <v>1</v>
      </c>
      <c r="Y25" s="45" t="s">
        <v>28</v>
      </c>
      <c r="Z25" s="45"/>
      <c r="AA25" s="45">
        <v>1</v>
      </c>
      <c r="AB25" s="3">
        <v>1</v>
      </c>
      <c r="AD25" s="3" t="s">
        <v>68</v>
      </c>
      <c r="AE25" s="3">
        <v>1</v>
      </c>
    </row>
    <row r="26" spans="2:31">
      <c r="B26" t="s">
        <v>9</v>
      </c>
      <c r="C26">
        <v>1</v>
      </c>
      <c r="E26" t="s">
        <v>9</v>
      </c>
      <c r="F26" s="45" t="str">
        <f>IF(C26=0,1,"")</f>
        <v/>
      </c>
      <c r="G26" s="45">
        <f>IF(C26&gt;0,1,"")</f>
        <v>1</v>
      </c>
      <c r="I26" t="s">
        <v>9</v>
      </c>
      <c r="J26">
        <v>1</v>
      </c>
      <c r="L26" t="s">
        <v>9</v>
      </c>
      <c r="M26" s="45" t="str">
        <f t="shared" si="2"/>
        <v/>
      </c>
      <c r="N26" s="45">
        <f t="shared" si="3"/>
        <v>1</v>
      </c>
      <c r="P26"/>
      <c r="Q26" t="s">
        <v>9</v>
      </c>
      <c r="R26" s="45">
        <v>1</v>
      </c>
      <c r="S26" s="45" t="s">
        <v>79</v>
      </c>
      <c r="U26" s="45" t="s">
        <v>9</v>
      </c>
      <c r="V26" s="45"/>
      <c r="W26" s="45"/>
      <c r="X26" s="3">
        <v>1</v>
      </c>
      <c r="Y26" s="45" t="s">
        <v>9</v>
      </c>
      <c r="Z26" s="45">
        <v>1</v>
      </c>
      <c r="AA26" s="45"/>
      <c r="AB26" s="3">
        <v>1</v>
      </c>
      <c r="AD26" s="3" t="s">
        <v>4</v>
      </c>
      <c r="AE26" s="3">
        <v>1</v>
      </c>
    </row>
    <row r="27" spans="2:31">
      <c r="B27" t="s">
        <v>356</v>
      </c>
      <c r="C27">
        <v>1</v>
      </c>
      <c r="E27" t="s">
        <v>27</v>
      </c>
      <c r="F27" s="45" t="str">
        <f>IF(C27=0,1,"")</f>
        <v/>
      </c>
      <c r="G27" s="45">
        <f>IF(C27&gt;0,1,"")</f>
        <v>1</v>
      </c>
      <c r="I27" t="s">
        <v>356</v>
      </c>
      <c r="J27">
        <v>1</v>
      </c>
      <c r="L27" t="s">
        <v>27</v>
      </c>
      <c r="M27" s="45" t="str">
        <f t="shared" si="2"/>
        <v/>
      </c>
      <c r="N27" s="45">
        <f t="shared" si="3"/>
        <v>1</v>
      </c>
      <c r="P27"/>
      <c r="Q27" t="s">
        <v>27</v>
      </c>
      <c r="R27" s="45" t="s">
        <v>79</v>
      </c>
      <c r="S27" s="45" t="s">
        <v>79</v>
      </c>
      <c r="U27" s="45"/>
      <c r="V27" s="45"/>
      <c r="W27" s="45"/>
      <c r="Y27" s="45"/>
      <c r="Z27" s="45"/>
      <c r="AA27" s="45"/>
    </row>
    <row r="28" spans="2:31">
      <c r="B28" t="s">
        <v>10</v>
      </c>
      <c r="C28">
        <v>1</v>
      </c>
      <c r="E28" t="s">
        <v>10</v>
      </c>
      <c r="F28" s="45" t="str">
        <f>IF(C28=0,1,"")</f>
        <v/>
      </c>
      <c r="G28" s="45">
        <f>IF(C28&gt;0,1,"")</f>
        <v>1</v>
      </c>
      <c r="I28" t="s">
        <v>10</v>
      </c>
      <c r="J28">
        <v>1</v>
      </c>
      <c r="L28" t="s">
        <v>10</v>
      </c>
      <c r="M28" s="45" t="str">
        <f t="shared" si="2"/>
        <v/>
      </c>
      <c r="N28" s="45">
        <f t="shared" si="3"/>
        <v>1</v>
      </c>
      <c r="P28"/>
      <c r="Q28" t="s">
        <v>10</v>
      </c>
      <c r="R28" s="45" t="s">
        <v>79</v>
      </c>
      <c r="S28" s="45">
        <v>1</v>
      </c>
      <c r="U28" s="45" t="s">
        <v>10</v>
      </c>
      <c r="V28" s="45"/>
      <c r="W28" s="45"/>
      <c r="X28" s="3">
        <v>1</v>
      </c>
      <c r="Y28" s="45" t="s">
        <v>10</v>
      </c>
      <c r="Z28" s="45">
        <v>1</v>
      </c>
      <c r="AA28" s="45"/>
      <c r="AB28" s="3">
        <v>1</v>
      </c>
      <c r="AD28" s="3" t="s">
        <v>13</v>
      </c>
      <c r="AE28" s="3">
        <f>SUM(AE1:AE25)</f>
        <v>8</v>
      </c>
    </row>
    <row r="29" spans="2:31">
      <c r="B29" t="s">
        <v>3</v>
      </c>
      <c r="C29">
        <v>2</v>
      </c>
      <c r="E29" t="s">
        <v>124</v>
      </c>
      <c r="F29" s="45" t="str">
        <f>IF(C29=0,1,"")</f>
        <v/>
      </c>
      <c r="G29" s="45">
        <f>IF(C29&gt;0,1,"")</f>
        <v>1</v>
      </c>
      <c r="I29" t="s">
        <v>3</v>
      </c>
      <c r="J29">
        <v>2</v>
      </c>
      <c r="L29" t="s">
        <v>124</v>
      </c>
      <c r="M29" s="45" t="str">
        <f t="shared" si="2"/>
        <v/>
      </c>
      <c r="N29" s="45">
        <f t="shared" si="3"/>
        <v>1</v>
      </c>
      <c r="P29"/>
      <c r="Q29" t="s">
        <v>124</v>
      </c>
      <c r="R29" s="45" t="s">
        <v>79</v>
      </c>
      <c r="S29" s="45">
        <v>1</v>
      </c>
      <c r="U29" s="45" t="s">
        <v>3</v>
      </c>
      <c r="V29" s="45"/>
      <c r="W29" s="45"/>
      <c r="Y29" s="45" t="s">
        <v>3</v>
      </c>
      <c r="Z29" s="45"/>
      <c r="AA29" s="45">
        <v>1</v>
      </c>
      <c r="AD29" s="3" t="s">
        <v>77</v>
      </c>
      <c r="AE29" s="3">
        <v>1</v>
      </c>
    </row>
    <row r="30" spans="2:31">
      <c r="B30" t="s">
        <v>11</v>
      </c>
      <c r="C30">
        <v>2</v>
      </c>
      <c r="E30" t="s">
        <v>11</v>
      </c>
      <c r="F30" s="45" t="str">
        <f>IF(C31=0,1,"")</f>
        <v/>
      </c>
      <c r="G30" s="45">
        <f>IF(C31&gt;0,1,"")</f>
        <v>1</v>
      </c>
      <c r="I30" t="s">
        <v>11</v>
      </c>
      <c r="J30">
        <v>2</v>
      </c>
      <c r="L30" t="s">
        <v>11</v>
      </c>
      <c r="M30" s="45" t="str">
        <f t="shared" si="2"/>
        <v/>
      </c>
      <c r="N30" s="45">
        <f t="shared" si="3"/>
        <v>1</v>
      </c>
      <c r="P30"/>
      <c r="Q30" t="s">
        <v>11</v>
      </c>
      <c r="R30" s="45" t="s">
        <v>79</v>
      </c>
      <c r="S30" s="45" t="s">
        <v>79</v>
      </c>
      <c r="U30" s="45" t="s">
        <v>11</v>
      </c>
      <c r="V30" s="45"/>
      <c r="W30" s="45"/>
      <c r="X30" s="3">
        <v>1</v>
      </c>
      <c r="Y30" s="45" t="s">
        <v>11</v>
      </c>
      <c r="Z30" s="45"/>
      <c r="AA30" s="45">
        <v>1</v>
      </c>
      <c r="AB30" s="3">
        <v>1</v>
      </c>
      <c r="AD30" s="3" t="s">
        <v>78</v>
      </c>
      <c r="AE30" s="3">
        <v>1</v>
      </c>
    </row>
    <row r="31" spans="2:31">
      <c r="B31" t="s">
        <v>26</v>
      </c>
      <c r="C31">
        <v>2</v>
      </c>
      <c r="E31" t="s">
        <v>26</v>
      </c>
      <c r="F31" s="45" t="str">
        <f>IF(C32=0,1,"")</f>
        <v/>
      </c>
      <c r="G31" s="45">
        <f>IF(C32&gt;0,1,"")</f>
        <v>1</v>
      </c>
      <c r="I31" t="s">
        <v>26</v>
      </c>
      <c r="J31">
        <v>6</v>
      </c>
      <c r="L31" t="s">
        <v>26</v>
      </c>
      <c r="M31" s="45" t="str">
        <f t="shared" si="2"/>
        <v/>
      </c>
      <c r="N31" s="45">
        <f t="shared" si="3"/>
        <v>1</v>
      </c>
      <c r="P31"/>
      <c r="Q31" t="s">
        <v>26</v>
      </c>
      <c r="R31" s="45" t="s">
        <v>79</v>
      </c>
      <c r="S31" s="45" t="s">
        <v>79</v>
      </c>
      <c r="U31" s="45"/>
      <c r="V31" s="45"/>
      <c r="W31" s="45"/>
      <c r="Y31" s="45"/>
      <c r="Z31" s="45"/>
      <c r="AA31" s="45"/>
    </row>
    <row r="32" spans="2:31">
      <c r="B32" t="s">
        <v>4</v>
      </c>
      <c r="C32">
        <v>2</v>
      </c>
      <c r="E32" t="s">
        <v>4</v>
      </c>
      <c r="F32" s="45" t="str">
        <f>IF(C32=0,1,"")</f>
        <v/>
      </c>
      <c r="G32" s="45">
        <f>IF(C32&gt;0,1,"")</f>
        <v>1</v>
      </c>
      <c r="I32" t="s">
        <v>4</v>
      </c>
      <c r="J32">
        <v>3</v>
      </c>
      <c r="L32" t="s">
        <v>4</v>
      </c>
      <c r="M32" s="45" t="str">
        <f t="shared" si="2"/>
        <v/>
      </c>
      <c r="N32" s="45">
        <f t="shared" si="3"/>
        <v>1</v>
      </c>
      <c r="P32"/>
      <c r="Q32" t="s">
        <v>4</v>
      </c>
      <c r="R32" s="45" t="s">
        <v>79</v>
      </c>
      <c r="S32" s="45">
        <v>1</v>
      </c>
      <c r="U32" s="45" t="s">
        <v>4</v>
      </c>
      <c r="V32" s="45"/>
      <c r="W32" s="45"/>
      <c r="X32" s="3">
        <v>1</v>
      </c>
      <c r="Y32" s="45" t="s">
        <v>4</v>
      </c>
      <c r="Z32" s="45"/>
      <c r="AA32" s="45">
        <v>1</v>
      </c>
      <c r="AB32" s="3">
        <v>1</v>
      </c>
      <c r="AD32" s="3" t="s">
        <v>6</v>
      </c>
      <c r="AE32" s="3">
        <v>1</v>
      </c>
    </row>
    <row r="33" spans="2:31">
      <c r="B33" t="s">
        <v>18</v>
      </c>
      <c r="C33">
        <v>2</v>
      </c>
      <c r="E33" t="s">
        <v>18</v>
      </c>
      <c r="F33" s="45" t="str">
        <f>IF(C33=0,1,"")</f>
        <v/>
      </c>
      <c r="G33" s="45">
        <f>IF(C33&gt;0,1,"")</f>
        <v>1</v>
      </c>
      <c r="I33" t="s">
        <v>18</v>
      </c>
      <c r="J33">
        <v>2</v>
      </c>
      <c r="L33" t="s">
        <v>18</v>
      </c>
      <c r="M33" s="45" t="str">
        <f t="shared" si="2"/>
        <v/>
      </c>
      <c r="N33" s="45">
        <f t="shared" si="3"/>
        <v>1</v>
      </c>
      <c r="P33"/>
      <c r="Q33" t="s">
        <v>18</v>
      </c>
      <c r="R33" s="45" t="s">
        <v>79</v>
      </c>
      <c r="S33" s="45">
        <v>1</v>
      </c>
      <c r="U33" s="45" t="s">
        <v>18</v>
      </c>
      <c r="V33" s="45"/>
      <c r="W33" s="45"/>
      <c r="Y33" s="45" t="s">
        <v>18</v>
      </c>
      <c r="Z33" s="45"/>
      <c r="AA33" s="45">
        <v>1</v>
      </c>
      <c r="AD33" s="3" t="s">
        <v>26</v>
      </c>
      <c r="AE33" s="3">
        <v>1</v>
      </c>
    </row>
    <row r="34" spans="2:31">
      <c r="B34" t="s">
        <v>12</v>
      </c>
      <c r="C34" s="3">
        <v>3</v>
      </c>
      <c r="E34" t="s">
        <v>12</v>
      </c>
      <c r="F34" s="45" t="str">
        <f>IF(C35=0,1,"")</f>
        <v/>
      </c>
      <c r="G34" s="45">
        <f>IF(C35&gt;0,1,"")</f>
        <v>1</v>
      </c>
      <c r="I34" t="s">
        <v>12</v>
      </c>
      <c r="J34">
        <v>5</v>
      </c>
      <c r="L34" t="s">
        <v>12</v>
      </c>
      <c r="M34" s="45" t="str">
        <f t="shared" si="2"/>
        <v/>
      </c>
      <c r="N34" s="45">
        <f t="shared" si="3"/>
        <v>1</v>
      </c>
      <c r="P34"/>
      <c r="Q34" t="s">
        <v>12</v>
      </c>
      <c r="R34" s="45" t="s">
        <v>79</v>
      </c>
      <c r="S34" s="45">
        <v>1</v>
      </c>
      <c r="U34" s="45" t="s">
        <v>12</v>
      </c>
      <c r="V34" s="45"/>
      <c r="W34" s="45"/>
      <c r="X34" s="3">
        <v>1</v>
      </c>
      <c r="Y34" s="45" t="s">
        <v>12</v>
      </c>
      <c r="Z34" s="45"/>
      <c r="AA34" s="45">
        <v>1</v>
      </c>
      <c r="AB34" s="3">
        <v>1</v>
      </c>
      <c r="AD34" s="3" t="s">
        <v>11</v>
      </c>
      <c r="AE34" s="3">
        <v>1</v>
      </c>
    </row>
    <row r="35" spans="2:31">
      <c r="B35" t="s">
        <v>2</v>
      </c>
      <c r="C35">
        <v>3</v>
      </c>
      <c r="E35" t="s">
        <v>2</v>
      </c>
      <c r="F35" s="45" t="str">
        <f>IF(C35=0,1,"")</f>
        <v/>
      </c>
      <c r="G35" s="45">
        <f>IF(C35&gt;0,1,"")</f>
        <v>1</v>
      </c>
      <c r="I35" t="s">
        <v>2</v>
      </c>
      <c r="J35">
        <v>3</v>
      </c>
      <c r="L35" t="s">
        <v>2</v>
      </c>
      <c r="M35" s="45" t="str">
        <f t="shared" si="2"/>
        <v/>
      </c>
      <c r="N35" s="45">
        <f t="shared" si="3"/>
        <v>1</v>
      </c>
      <c r="P35"/>
      <c r="Q35" t="s">
        <v>2</v>
      </c>
      <c r="R35" s="45" t="s">
        <v>79</v>
      </c>
      <c r="S35" s="45" t="s">
        <v>79</v>
      </c>
      <c r="U35" s="45" t="s">
        <v>2</v>
      </c>
      <c r="V35" s="45"/>
      <c r="W35" s="45"/>
      <c r="X35" s="3">
        <v>1</v>
      </c>
      <c r="Y35" s="45" t="s">
        <v>2</v>
      </c>
      <c r="Z35" s="45"/>
      <c r="AA35" s="45">
        <v>1</v>
      </c>
      <c r="AB35" s="3">
        <v>1</v>
      </c>
      <c r="AE35" s="3">
        <v>1</v>
      </c>
    </row>
    <row r="36" spans="2:31">
      <c r="B36" t="s">
        <v>31</v>
      </c>
      <c r="C36">
        <v>3</v>
      </c>
      <c r="E36" t="s">
        <v>31</v>
      </c>
      <c r="F36" s="45" t="str">
        <f>IF(C36=0,1,"")</f>
        <v/>
      </c>
      <c r="G36" s="45">
        <f>IF(C36&gt;0,1,"")</f>
        <v>1</v>
      </c>
      <c r="I36" t="s">
        <v>31</v>
      </c>
      <c r="J36">
        <v>3</v>
      </c>
      <c r="L36" t="s">
        <v>31</v>
      </c>
      <c r="M36" s="45" t="str">
        <f t="shared" si="2"/>
        <v/>
      </c>
      <c r="N36" s="45">
        <f t="shared" si="3"/>
        <v>1</v>
      </c>
      <c r="P36"/>
      <c r="Q36" t="s">
        <v>31</v>
      </c>
      <c r="R36" s="45" t="s">
        <v>79</v>
      </c>
      <c r="S36" s="45">
        <v>1</v>
      </c>
      <c r="U36" s="45"/>
      <c r="V36" s="45"/>
      <c r="W36" s="45"/>
      <c r="Y36" s="45"/>
      <c r="Z36" s="45"/>
      <c r="AA36" s="45"/>
    </row>
    <row r="37" spans="2:31">
      <c r="B37" t="s">
        <v>14</v>
      </c>
      <c r="C37">
        <v>3</v>
      </c>
      <c r="E37" t="s">
        <v>14</v>
      </c>
      <c r="F37" s="45" t="str">
        <f>IF(C37=0,1,"")</f>
        <v/>
      </c>
      <c r="G37" s="45">
        <f>IF(C37&gt;0,1,"")</f>
        <v>1</v>
      </c>
      <c r="I37" t="s">
        <v>14</v>
      </c>
      <c r="J37">
        <v>2</v>
      </c>
      <c r="L37" t="s">
        <v>14</v>
      </c>
      <c r="M37" s="45" t="str">
        <f t="shared" si="2"/>
        <v/>
      </c>
      <c r="N37" s="45">
        <f t="shared" si="3"/>
        <v>1</v>
      </c>
      <c r="P37"/>
      <c r="Q37" t="s">
        <v>14</v>
      </c>
      <c r="R37" s="45" t="s">
        <v>79</v>
      </c>
      <c r="S37" s="45">
        <v>1</v>
      </c>
      <c r="U37" s="45" t="s">
        <v>14</v>
      </c>
      <c r="V37" s="45"/>
      <c r="W37" s="45"/>
      <c r="X37" s="3">
        <v>1</v>
      </c>
      <c r="Y37" s="45" t="s">
        <v>14</v>
      </c>
      <c r="Z37" s="45"/>
      <c r="AA37" s="45">
        <v>1</v>
      </c>
      <c r="AB37" s="3">
        <v>1</v>
      </c>
      <c r="AD37" s="3" t="s">
        <v>171</v>
      </c>
      <c r="AE37" s="3">
        <v>1</v>
      </c>
    </row>
    <row r="38" spans="2:31">
      <c r="B38" t="s">
        <v>7</v>
      </c>
      <c r="C38">
        <v>4</v>
      </c>
      <c r="E38" t="s">
        <v>7</v>
      </c>
      <c r="F38" s="45" t="str">
        <f>IF(C38=0,1,"")</f>
        <v/>
      </c>
      <c r="G38" s="45">
        <f>IF(C38&gt;0,1,"")</f>
        <v>1</v>
      </c>
      <c r="I38" t="s">
        <v>7</v>
      </c>
      <c r="J38">
        <v>4</v>
      </c>
      <c r="L38" t="s">
        <v>7</v>
      </c>
      <c r="M38" s="45" t="str">
        <f t="shared" si="2"/>
        <v/>
      </c>
      <c r="N38" s="45">
        <f t="shared" si="3"/>
        <v>1</v>
      </c>
      <c r="P38"/>
      <c r="Q38" t="s">
        <v>7</v>
      </c>
      <c r="R38" s="45" t="s">
        <v>79</v>
      </c>
      <c r="S38" s="45">
        <v>1</v>
      </c>
      <c r="U38" s="45" t="s">
        <v>7</v>
      </c>
      <c r="V38" s="45"/>
      <c r="W38" s="45"/>
      <c r="Y38" s="45" t="s">
        <v>7</v>
      </c>
      <c r="Z38" s="45">
        <v>1</v>
      </c>
      <c r="AA38" s="45"/>
      <c r="AD38" s="3" t="s">
        <v>14</v>
      </c>
      <c r="AE38" s="3">
        <v>1</v>
      </c>
    </row>
    <row r="39" spans="2:31">
      <c r="B39" t="s">
        <v>21</v>
      </c>
      <c r="C39">
        <v>4</v>
      </c>
      <c r="E39" t="s">
        <v>21</v>
      </c>
      <c r="F39" s="45" t="str">
        <f>IF(C39=0,1,"")</f>
        <v/>
      </c>
      <c r="G39" s="45">
        <f>IF(C39&gt;0,1,"")</f>
        <v>1</v>
      </c>
      <c r="I39" t="s">
        <v>21</v>
      </c>
      <c r="J39">
        <v>4</v>
      </c>
      <c r="L39" t="s">
        <v>21</v>
      </c>
      <c r="M39" s="45" t="str">
        <f t="shared" si="2"/>
        <v/>
      </c>
      <c r="N39" s="45">
        <f t="shared" si="3"/>
        <v>1</v>
      </c>
      <c r="P39"/>
      <c r="Q39" t="s">
        <v>21</v>
      </c>
      <c r="R39" s="45" t="s">
        <v>79</v>
      </c>
      <c r="S39" s="45">
        <v>1</v>
      </c>
      <c r="U39" s="45" t="s">
        <v>21</v>
      </c>
      <c r="V39" s="45"/>
      <c r="W39" s="45"/>
      <c r="Y39" s="45" t="s">
        <v>21</v>
      </c>
      <c r="Z39" s="45"/>
      <c r="AA39" s="45">
        <v>1</v>
      </c>
      <c r="AD39" s="3" t="s">
        <v>8</v>
      </c>
      <c r="AE39" s="3">
        <v>1</v>
      </c>
    </row>
    <row r="40" spans="2:31">
      <c r="B40" t="s">
        <v>8</v>
      </c>
      <c r="C40">
        <v>4</v>
      </c>
      <c r="E40" t="s">
        <v>8</v>
      </c>
      <c r="F40" s="45" t="str">
        <f>IF(C41=0,1,"")</f>
        <v/>
      </c>
      <c r="G40" s="45">
        <f>IF(C41&gt;0,1,"")</f>
        <v>1</v>
      </c>
      <c r="I40" t="s">
        <v>8</v>
      </c>
      <c r="J40">
        <v>3</v>
      </c>
      <c r="L40" t="s">
        <v>8</v>
      </c>
      <c r="M40" s="45" t="str">
        <f t="shared" si="2"/>
        <v/>
      </c>
      <c r="N40" s="45">
        <f t="shared" si="3"/>
        <v>1</v>
      </c>
      <c r="P40"/>
      <c r="Q40" t="s">
        <v>8</v>
      </c>
      <c r="R40" s="45" t="s">
        <v>79</v>
      </c>
      <c r="S40" s="45">
        <v>1</v>
      </c>
      <c r="U40" s="45" t="s">
        <v>8</v>
      </c>
      <c r="V40" s="45"/>
      <c r="W40" s="45"/>
      <c r="X40" s="3">
        <v>1</v>
      </c>
      <c r="Y40" s="45" t="s">
        <v>8</v>
      </c>
      <c r="Z40" s="45"/>
      <c r="AA40" s="45">
        <v>1</v>
      </c>
      <c r="AB40" s="3">
        <v>1</v>
      </c>
      <c r="AD40" s="3" t="s">
        <v>17</v>
      </c>
      <c r="AE40" s="3">
        <v>1</v>
      </c>
    </row>
    <row r="41" spans="2:31">
      <c r="B41" t="s">
        <v>171</v>
      </c>
      <c r="C41">
        <v>5</v>
      </c>
      <c r="E41" t="s">
        <v>125</v>
      </c>
      <c r="F41" s="45" t="str">
        <f>IF(C42=0,1,"")</f>
        <v/>
      </c>
      <c r="G41" s="45">
        <f>IF(C42&gt;0,1,"")</f>
        <v>1</v>
      </c>
      <c r="I41" t="s">
        <v>171</v>
      </c>
      <c r="J41">
        <v>5</v>
      </c>
      <c r="L41" t="s">
        <v>125</v>
      </c>
      <c r="M41" s="45" t="str">
        <f t="shared" si="2"/>
        <v/>
      </c>
      <c r="N41" s="45">
        <f t="shared" si="3"/>
        <v>1</v>
      </c>
      <c r="P41"/>
      <c r="Q41" t="s">
        <v>125</v>
      </c>
      <c r="R41" s="45">
        <v>1</v>
      </c>
      <c r="S41" s="45" t="s">
        <v>79</v>
      </c>
      <c r="U41" s="45" t="s">
        <v>171</v>
      </c>
      <c r="V41" s="45"/>
      <c r="W41" s="45"/>
      <c r="X41" s="3">
        <v>1</v>
      </c>
      <c r="Y41" s="45" t="s">
        <v>171</v>
      </c>
      <c r="Z41" s="45"/>
      <c r="AA41" s="45">
        <v>1</v>
      </c>
      <c r="AB41" s="3">
        <v>1</v>
      </c>
      <c r="AD41" s="3" t="s">
        <v>24</v>
      </c>
    </row>
    <row r="42" spans="2:31">
      <c r="B42" t="s">
        <v>13</v>
      </c>
      <c r="C42">
        <v>5</v>
      </c>
      <c r="E42" t="s">
        <v>13</v>
      </c>
      <c r="F42" s="45" t="str">
        <f>IF(C42=0,1,"")</f>
        <v/>
      </c>
      <c r="G42" s="45">
        <f>IF(C42&gt;0,1,"")</f>
        <v>1</v>
      </c>
      <c r="I42" t="s">
        <v>13</v>
      </c>
      <c r="J42">
        <v>4</v>
      </c>
      <c r="L42" t="s">
        <v>13</v>
      </c>
      <c r="M42" s="45" t="str">
        <f t="shared" si="2"/>
        <v/>
      </c>
      <c r="N42" s="45">
        <f t="shared" si="3"/>
        <v>1</v>
      </c>
      <c r="P42"/>
      <c r="Q42" t="s">
        <v>13</v>
      </c>
      <c r="R42" s="45" t="s">
        <v>79</v>
      </c>
      <c r="S42" s="45">
        <v>1</v>
      </c>
      <c r="U42" s="45" t="s">
        <v>13</v>
      </c>
      <c r="V42" s="45"/>
      <c r="W42" s="45"/>
      <c r="X42" s="3">
        <v>1</v>
      </c>
      <c r="Y42" s="45" t="s">
        <v>13</v>
      </c>
      <c r="Z42" s="45"/>
      <c r="AA42" s="45">
        <v>1</v>
      </c>
      <c r="AB42" s="3">
        <v>1</v>
      </c>
      <c r="AD42" s="3" t="s">
        <v>80</v>
      </c>
      <c r="AE42" s="3">
        <v>1</v>
      </c>
    </row>
    <row r="43" spans="2:31">
      <c r="B43" t="s">
        <v>68</v>
      </c>
      <c r="C43">
        <v>7</v>
      </c>
      <c r="E43" t="s">
        <v>68</v>
      </c>
      <c r="F43" s="45" t="str">
        <f>IF(C43=0,1,"")</f>
        <v/>
      </c>
      <c r="G43" s="45">
        <f>IF(C43&gt;0,1,"")</f>
        <v>1</v>
      </c>
      <c r="I43" t="s">
        <v>68</v>
      </c>
      <c r="J43">
        <v>6</v>
      </c>
      <c r="L43" t="s">
        <v>68</v>
      </c>
      <c r="M43" s="45" t="str">
        <f t="shared" si="2"/>
        <v/>
      </c>
      <c r="N43" s="45">
        <f t="shared" si="3"/>
        <v>1</v>
      </c>
      <c r="P43"/>
      <c r="Q43" t="s">
        <v>68</v>
      </c>
      <c r="R43" s="45" t="s">
        <v>79</v>
      </c>
      <c r="S43" s="45">
        <v>1</v>
      </c>
      <c r="U43" s="45" t="s">
        <v>68</v>
      </c>
      <c r="V43" s="45"/>
      <c r="W43" s="45"/>
      <c r="X43" s="3">
        <v>1</v>
      </c>
      <c r="Y43" s="45" t="s">
        <v>68</v>
      </c>
      <c r="Z43" s="45"/>
      <c r="AA43" s="45">
        <v>1</v>
      </c>
      <c r="AB43" s="3">
        <v>1</v>
      </c>
      <c r="AD43" s="3" t="s">
        <v>96</v>
      </c>
      <c r="AE43" s="3">
        <v>1</v>
      </c>
    </row>
    <row r="44" spans="2:31">
      <c r="B44" t="s">
        <v>20</v>
      </c>
      <c r="C44">
        <v>9</v>
      </c>
      <c r="E44" t="s">
        <v>20</v>
      </c>
      <c r="F44" s="45" t="str">
        <f>IF(C45=0,1,"")</f>
        <v/>
      </c>
      <c r="G44" s="45">
        <f>IF(C45&gt;0,1,"")</f>
        <v>1</v>
      </c>
      <c r="I44" t="s">
        <v>20</v>
      </c>
      <c r="J44">
        <v>9</v>
      </c>
      <c r="L44" t="s">
        <v>20</v>
      </c>
      <c r="M44" s="45" t="str">
        <f t="shared" si="2"/>
        <v/>
      </c>
      <c r="N44" s="45">
        <f t="shared" si="3"/>
        <v>1</v>
      </c>
      <c r="P44"/>
      <c r="Q44" t="s">
        <v>20</v>
      </c>
      <c r="R44" s="45" t="s">
        <v>79</v>
      </c>
      <c r="S44" s="45">
        <v>1</v>
      </c>
      <c r="U44" s="45" t="s">
        <v>20</v>
      </c>
      <c r="V44" s="45"/>
      <c r="W44" s="45"/>
      <c r="X44" s="3">
        <v>1</v>
      </c>
      <c r="Y44" s="45" t="s">
        <v>20</v>
      </c>
      <c r="Z44" s="45"/>
      <c r="AA44" s="45">
        <v>1</v>
      </c>
      <c r="AB44" s="3">
        <v>1</v>
      </c>
      <c r="AD44" s="3" t="s">
        <v>118</v>
      </c>
      <c r="AE44" s="3">
        <v>1</v>
      </c>
    </row>
    <row r="45" spans="2:31">
      <c r="B45" t="s">
        <v>80</v>
      </c>
      <c r="C45">
        <v>14</v>
      </c>
      <c r="E45" t="s">
        <v>97</v>
      </c>
      <c r="F45" s="45" t="str">
        <f>IF(C45=0,1,"")</f>
        <v/>
      </c>
      <c r="G45" s="45">
        <f>IF(C45&gt;0,1,"")</f>
        <v>1</v>
      </c>
      <c r="I45" t="s">
        <v>80</v>
      </c>
      <c r="J45">
        <v>16</v>
      </c>
      <c r="L45" t="s">
        <v>97</v>
      </c>
      <c r="M45" s="45" t="str">
        <f t="shared" si="2"/>
        <v/>
      </c>
      <c r="N45" s="45">
        <f t="shared" si="3"/>
        <v>1</v>
      </c>
      <c r="P45"/>
      <c r="Q45" t="s">
        <v>97</v>
      </c>
      <c r="R45" s="45" t="s">
        <v>79</v>
      </c>
      <c r="S45" s="45">
        <v>1</v>
      </c>
      <c r="U45" s="45" t="s">
        <v>267</v>
      </c>
      <c r="V45" s="45"/>
      <c r="W45" s="45"/>
      <c r="X45" s="3">
        <v>1</v>
      </c>
      <c r="Y45" s="45" t="s">
        <v>267</v>
      </c>
      <c r="Z45" s="45"/>
      <c r="AA45" s="45">
        <v>1</v>
      </c>
      <c r="AB45" s="3">
        <v>1</v>
      </c>
      <c r="AD45" s="3" t="s">
        <v>31</v>
      </c>
      <c r="AE45" s="3">
        <v>1</v>
      </c>
    </row>
    <row r="46" spans="2:31">
      <c r="B46" t="s">
        <v>25</v>
      </c>
      <c r="C46">
        <v>14</v>
      </c>
      <c r="E46" t="s">
        <v>25</v>
      </c>
      <c r="F46" s="45" t="str">
        <f>IF(C46=0,1,"")</f>
        <v/>
      </c>
      <c r="G46" s="45">
        <f>IF(C46&gt;0,1,"")</f>
        <v>1</v>
      </c>
      <c r="I46" t="s">
        <v>25</v>
      </c>
      <c r="J46">
        <v>11</v>
      </c>
      <c r="L46" t="s">
        <v>25</v>
      </c>
      <c r="M46" s="45" t="str">
        <f t="shared" si="2"/>
        <v/>
      </c>
      <c r="N46" s="45">
        <f t="shared" si="3"/>
        <v>1</v>
      </c>
      <c r="P46"/>
      <c r="Q46" t="s">
        <v>25</v>
      </c>
      <c r="R46" s="45" t="s">
        <v>79</v>
      </c>
      <c r="S46" s="45">
        <v>1</v>
      </c>
      <c r="U46" s="45" t="s">
        <v>25</v>
      </c>
      <c r="V46" s="45"/>
      <c r="W46" s="45"/>
      <c r="X46" s="3">
        <v>1</v>
      </c>
      <c r="Y46" s="45" t="s">
        <v>25</v>
      </c>
      <c r="Z46" s="45"/>
      <c r="AA46" s="45">
        <v>1</v>
      </c>
      <c r="AB46" s="3">
        <v>1</v>
      </c>
      <c r="AD46" s="3" t="s">
        <v>12</v>
      </c>
      <c r="AE46" s="3">
        <v>1</v>
      </c>
    </row>
    <row r="47" spans="2:31">
      <c r="B47" t="s">
        <v>350</v>
      </c>
      <c r="C47">
        <v>16</v>
      </c>
      <c r="E47" t="s">
        <v>66</v>
      </c>
      <c r="F47" s="45" t="str">
        <f>IF(C47=0,1,"")</f>
        <v/>
      </c>
      <c r="G47" s="45">
        <f>IF(C47&gt;0,1,"")</f>
        <v>1</v>
      </c>
      <c r="I47" t="s">
        <v>66</v>
      </c>
      <c r="J47">
        <v>14</v>
      </c>
      <c r="L47" t="s">
        <v>66</v>
      </c>
      <c r="M47" s="45" t="str">
        <f t="shared" si="2"/>
        <v/>
      </c>
      <c r="N47" s="45">
        <f t="shared" si="3"/>
        <v>1</v>
      </c>
      <c r="P47"/>
      <c r="Q47" t="s">
        <v>66</v>
      </c>
      <c r="R47" s="45" t="s">
        <v>79</v>
      </c>
      <c r="S47" s="45">
        <v>1</v>
      </c>
      <c r="U47" s="45" t="s">
        <v>66</v>
      </c>
      <c r="V47" s="45"/>
      <c r="W47" s="45"/>
      <c r="X47" s="3">
        <v>1</v>
      </c>
      <c r="Y47" s="45" t="s">
        <v>66</v>
      </c>
      <c r="Z47" s="45"/>
      <c r="AA47" s="45">
        <v>1</v>
      </c>
      <c r="AB47" s="3">
        <v>1</v>
      </c>
      <c r="AD47" s="3" t="s">
        <v>66</v>
      </c>
      <c r="AE47" s="3">
        <v>1</v>
      </c>
    </row>
    <row r="48" spans="2:31">
      <c r="B48" t="s">
        <v>15</v>
      </c>
      <c r="C48">
        <v>18</v>
      </c>
      <c r="E48" t="s">
        <v>15</v>
      </c>
      <c r="F48" s="45" t="str">
        <f>IF(C49=0,1,"")</f>
        <v/>
      </c>
      <c r="G48" s="45">
        <f>IF(C49&gt;0,1,"")</f>
        <v>1</v>
      </c>
      <c r="I48" t="s">
        <v>15</v>
      </c>
      <c r="J48">
        <v>13</v>
      </c>
      <c r="L48" t="s">
        <v>15</v>
      </c>
      <c r="M48" s="45" t="str">
        <f t="shared" si="2"/>
        <v/>
      </c>
      <c r="N48" s="45">
        <f t="shared" si="3"/>
        <v>1</v>
      </c>
      <c r="P48"/>
      <c r="Q48" t="s">
        <v>15</v>
      </c>
      <c r="R48" s="45">
        <v>1</v>
      </c>
      <c r="S48" s="45" t="s">
        <v>79</v>
      </c>
      <c r="U48" s="45" t="s">
        <v>15</v>
      </c>
      <c r="V48" s="45"/>
      <c r="W48" s="45"/>
      <c r="Y48" s="45" t="s">
        <v>15</v>
      </c>
      <c r="Z48" s="45"/>
      <c r="AA48" s="45"/>
      <c r="AD48" s="3" t="s">
        <v>28</v>
      </c>
      <c r="AE48" s="3">
        <v>1</v>
      </c>
    </row>
    <row r="49" spans="2:31">
      <c r="B49" t="s">
        <v>351</v>
      </c>
      <c r="C49">
        <v>24</v>
      </c>
      <c r="E49" t="s">
        <v>19</v>
      </c>
      <c r="F49" s="45">
        <f>IF(C50=0,1,"")</f>
        <v>1</v>
      </c>
      <c r="G49" s="45" t="str">
        <f>IF(C50&gt;0,1,"")</f>
        <v/>
      </c>
      <c r="I49" t="s">
        <v>19</v>
      </c>
      <c r="J49">
        <v>23</v>
      </c>
      <c r="L49" t="s">
        <v>19</v>
      </c>
      <c r="M49" s="45" t="str">
        <f t="shared" si="2"/>
        <v/>
      </c>
      <c r="N49" s="45">
        <f t="shared" si="3"/>
        <v>1</v>
      </c>
      <c r="P49"/>
      <c r="Q49" t="s">
        <v>19</v>
      </c>
      <c r="R49" s="45" t="s">
        <v>79</v>
      </c>
      <c r="S49" s="45">
        <v>1</v>
      </c>
      <c r="U49" s="45" t="s">
        <v>19</v>
      </c>
      <c r="V49" s="45"/>
      <c r="W49" s="45"/>
      <c r="Y49" s="45" t="s">
        <v>19</v>
      </c>
      <c r="Z49" s="45">
        <v>1</v>
      </c>
      <c r="AA49" s="45"/>
      <c r="AD49" s="3" t="s">
        <v>100</v>
      </c>
      <c r="AE49" s="3">
        <v>1</v>
      </c>
    </row>
    <row r="50" spans="2:31">
      <c r="E50" s="74"/>
      <c r="F50" s="74">
        <f>SUM(F7:F49)</f>
        <v>15</v>
      </c>
      <c r="G50" s="74">
        <f>SUM(G7:G49)</f>
        <v>28</v>
      </c>
      <c r="L50" s="74"/>
      <c r="M50" s="74">
        <f>SUM(M7:M49)</f>
        <v>12</v>
      </c>
      <c r="N50" s="74">
        <f>SUM(N7:N49)</f>
        <v>31</v>
      </c>
      <c r="Q50" s="74"/>
      <c r="R50" s="74">
        <f>SUM(R7:R49)</f>
        <v>9</v>
      </c>
      <c r="S50" s="74">
        <f>SUM(S7:S49)</f>
        <v>23</v>
      </c>
      <c r="U50" s="74"/>
      <c r="V50" s="74">
        <f>SUM(V7:V49)</f>
        <v>0</v>
      </c>
      <c r="W50" s="74">
        <f>SUM(W7:W49)</f>
        <v>0</v>
      </c>
      <c r="X50" s="74">
        <f>SUM(V50:W50)</f>
        <v>0</v>
      </c>
      <c r="Y50" s="74"/>
      <c r="Z50" s="74">
        <f>SUM(Z7:Z49)</f>
        <v>6</v>
      </c>
      <c r="AA50" s="74">
        <f>SUM(AA7:AA49)</f>
        <v>21</v>
      </c>
      <c r="AB50" s="74">
        <f>SUM(Z50:AA50)</f>
        <v>27</v>
      </c>
    </row>
    <row r="51" spans="2:31">
      <c r="F51" s="6">
        <f>F50/($F50+$G50)</f>
        <v>0.34883720930232559</v>
      </c>
      <c r="G51" s="6">
        <f>G50/($M50+$N50)</f>
        <v>0.65116279069767447</v>
      </c>
      <c r="M51" s="6">
        <f>M50/($M50+$N50)</f>
        <v>0.27906976744186046</v>
      </c>
      <c r="N51" s="6">
        <f>N50/($M50+$N50)</f>
        <v>0.72093023255813948</v>
      </c>
      <c r="R51" s="6">
        <f>R50/($R50+$S50)</f>
        <v>0.28125</v>
      </c>
      <c r="S51" s="6">
        <f>S50/($R50+$S50)</f>
        <v>0.71875</v>
      </c>
      <c r="V51" s="6">
        <f>V50/$AB$50</f>
        <v>0</v>
      </c>
      <c r="W51" s="6">
        <f>W50/$AB$50</f>
        <v>0</v>
      </c>
      <c r="X51" s="6"/>
      <c r="Z51" s="6">
        <f>Z50/$AB$50</f>
        <v>0.22222222222222221</v>
      </c>
      <c r="AA51" s="6">
        <f>AA50/$AB$50</f>
        <v>0.77777777777777779</v>
      </c>
      <c r="AB51" s="6"/>
    </row>
    <row r="52" spans="2:31">
      <c r="AC52" s="6"/>
    </row>
  </sheetData>
  <autoFilter ref="A6:AE6" xr:uid="{00000000-0001-0000-1400-000000000000}">
    <sortState xmlns:xlrd2="http://schemas.microsoft.com/office/spreadsheetml/2017/richdata2" ref="A7:AE49">
      <sortCondition ref="C6"/>
    </sortState>
  </autoFilter>
  <hyperlinks>
    <hyperlink ref="Q45" r:id="rId1" display="CARNET/AAI@EduHr" xr:uid="{8621F1CD-030D-415A-8282-06F9ABE22479}"/>
    <hyperlink ref="L45" r:id="rId2" display="CARNET/AAI@EduHr" xr:uid="{860E72D3-9CC1-4A84-9DF0-5EA697AD9588}"/>
    <hyperlink ref="E45" r:id="rId3" display="CARNET/AAI@EduHr" xr:uid="{CBE0596D-F69C-4892-8702-F82C12F7DDAD}"/>
  </hyperlinks>
  <pageMargins left="0.7" right="0.7" top="0.75" bottom="0.75" header="0.3" footer="0.3"/>
  <pageSetup paperSize="9" orientation="portrait" verticalDpi="0" r:id="rId4"/>
  <drawing r:id="rId5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600-000000000000}">
  <dimension ref="A4:AO190"/>
  <sheetViews>
    <sheetView zoomScale="70" zoomScaleNormal="70" workbookViewId="0">
      <selection activeCell="B129" sqref="B129:B134"/>
    </sheetView>
  </sheetViews>
  <sheetFormatPr defaultColWidth="9.109375" defaultRowHeight="14.4"/>
  <cols>
    <col min="1" max="1" width="22.88671875" style="3" customWidth="1"/>
    <col min="2" max="2" width="62.44140625" style="3" customWidth="1"/>
    <col min="3" max="3" width="37.5546875" style="3" customWidth="1"/>
    <col min="4" max="4" width="22.88671875" style="3" customWidth="1"/>
    <col min="5" max="5" width="62.44140625" style="3" customWidth="1"/>
    <col min="6" max="6" width="9.109375" style="3"/>
    <col min="7" max="7" width="22.88671875" style="3" customWidth="1"/>
    <col min="8" max="8" width="62.44140625" style="3" customWidth="1"/>
    <col min="9" max="9" width="9.109375" style="3"/>
    <col min="10" max="10" width="22.88671875" style="3" customWidth="1"/>
    <col min="11" max="11" width="62.44140625" style="3" customWidth="1"/>
    <col min="12" max="12" width="9.109375" style="3"/>
    <col min="13" max="13" width="16.6640625" style="3" bestFit="1" customWidth="1"/>
    <col min="14" max="14" width="81.33203125" style="143" customWidth="1"/>
    <col min="15" max="16" width="9.109375" style="3"/>
    <col min="17" max="17" width="17.88671875" style="3" bestFit="1" customWidth="1"/>
    <col min="18" max="20" width="17.88671875" style="3" customWidth="1"/>
    <col min="21" max="21" width="17.88671875" style="3" bestFit="1" customWidth="1"/>
    <col min="22" max="22" width="13.33203125" style="3" bestFit="1" customWidth="1"/>
    <col min="23" max="24" width="11.44140625" style="3" customWidth="1"/>
    <col min="25" max="25" width="11.44140625" style="3" bestFit="1" customWidth="1"/>
    <col min="26" max="26" width="12.5546875" style="3" bestFit="1" customWidth="1"/>
    <col min="27" max="29" width="10.88671875" style="3" customWidth="1"/>
    <col min="30" max="30" width="14" style="3" customWidth="1"/>
    <col min="31" max="32" width="11.6640625" style="3" customWidth="1"/>
    <col min="33" max="33" width="14.88671875" style="3" customWidth="1"/>
    <col min="34" max="36" width="10.5546875" style="3" customWidth="1"/>
    <col min="37" max="37" width="11.6640625" style="3" customWidth="1"/>
    <col min="38" max="38" width="17.6640625" style="3" bestFit="1" customWidth="1"/>
    <col min="39" max="39" width="13.5546875" style="3" bestFit="1" customWidth="1"/>
    <col min="40" max="40" width="11.109375" style="3" customWidth="1"/>
    <col min="41" max="41" width="14.33203125" style="3" bestFit="1" customWidth="1"/>
    <col min="42" max="16384" width="9.109375" style="3"/>
  </cols>
  <sheetData>
    <row r="4" spans="1:41">
      <c r="A4" s="3" t="s">
        <v>451</v>
      </c>
      <c r="D4" s="3" t="s">
        <v>365</v>
      </c>
      <c r="G4" s="3" t="s">
        <v>213</v>
      </c>
      <c r="J4" s="3" t="s">
        <v>203</v>
      </c>
      <c r="M4" s="3" t="s">
        <v>204</v>
      </c>
    </row>
    <row r="5" spans="1:41" ht="34.5" customHeight="1">
      <c r="A5" s="150" t="s">
        <v>0</v>
      </c>
      <c r="B5" s="150" t="s">
        <v>134</v>
      </c>
      <c r="D5" s="150" t="s">
        <v>0</v>
      </c>
      <c r="E5" s="150" t="s">
        <v>134</v>
      </c>
      <c r="G5" s="150" t="s">
        <v>0</v>
      </c>
      <c r="H5" s="150" t="s">
        <v>134</v>
      </c>
      <c r="J5" s="150" t="s">
        <v>0</v>
      </c>
      <c r="K5" s="150" t="s">
        <v>134</v>
      </c>
      <c r="M5" s="150" t="s">
        <v>0</v>
      </c>
      <c r="N5" s="150" t="s">
        <v>134</v>
      </c>
      <c r="O5" s="143"/>
      <c r="P5" s="143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</row>
    <row r="6" spans="1:41" ht="18">
      <c r="A6" t="s">
        <v>20</v>
      </c>
      <c r="B6" t="s">
        <v>508</v>
      </c>
      <c r="D6" s="149" t="s">
        <v>19</v>
      </c>
      <c r="E6" s="216" t="s">
        <v>138</v>
      </c>
      <c r="G6" s="149" t="s">
        <v>15</v>
      </c>
      <c r="H6" s="216" t="s">
        <v>138</v>
      </c>
      <c r="J6" s="149" t="s">
        <v>28</v>
      </c>
      <c r="K6" t="s">
        <v>46</v>
      </c>
      <c r="M6" s="303"/>
    </row>
    <row r="7" spans="1:41" ht="27.75" customHeight="1">
      <c r="A7" t="s">
        <v>15</v>
      </c>
      <c r="B7" t="s">
        <v>485</v>
      </c>
      <c r="C7" s="170"/>
      <c r="D7" s="149" t="s">
        <v>15</v>
      </c>
      <c r="E7" s="265" t="s">
        <v>391</v>
      </c>
      <c r="F7" s="170"/>
      <c r="G7" s="149" t="s">
        <v>13</v>
      </c>
      <c r="H7" s="265" t="s">
        <v>194</v>
      </c>
      <c r="I7" s="170"/>
      <c r="J7" s="306"/>
      <c r="K7" s="170"/>
      <c r="L7" s="170"/>
      <c r="M7" s="306"/>
      <c r="N7" s="191"/>
      <c r="O7" s="170"/>
      <c r="P7" s="170"/>
      <c r="Q7" s="170"/>
      <c r="R7" s="170"/>
      <c r="S7" s="170"/>
      <c r="T7" s="170"/>
      <c r="U7" s="170"/>
      <c r="V7" s="170"/>
      <c r="W7" s="170"/>
      <c r="X7" s="170"/>
      <c r="Y7" s="170"/>
      <c r="Z7" s="170"/>
      <c r="AA7" s="170"/>
      <c r="AB7" s="170"/>
      <c r="AC7" s="170"/>
      <c r="AD7" s="170"/>
      <c r="AE7" s="170"/>
      <c r="AF7" s="170"/>
      <c r="AG7" s="170"/>
      <c r="AH7" s="170"/>
      <c r="AI7" s="170"/>
      <c r="AJ7" s="170"/>
      <c r="AK7" s="170"/>
      <c r="AL7" s="170"/>
      <c r="AM7" s="170"/>
      <c r="AN7" s="170"/>
      <c r="AO7" s="170"/>
    </row>
    <row r="8" spans="1:41" ht="27.75" customHeight="1">
      <c r="A8" t="s">
        <v>7</v>
      </c>
      <c r="B8" t="s">
        <v>379</v>
      </c>
      <c r="D8" s="149" t="s">
        <v>7</v>
      </c>
      <c r="E8" s="193" t="s">
        <v>259</v>
      </c>
      <c r="G8" s="149" t="s">
        <v>19</v>
      </c>
      <c r="H8" s="193" t="s">
        <v>233</v>
      </c>
      <c r="J8" s="149" t="s">
        <v>4</v>
      </c>
      <c r="K8" t="s">
        <v>191</v>
      </c>
      <c r="M8" s="311" t="s">
        <v>66</v>
      </c>
      <c r="N8" t="s">
        <v>158</v>
      </c>
    </row>
    <row r="9" spans="1:41" ht="27.75" customHeight="1">
      <c r="A9" t="s">
        <v>80</v>
      </c>
      <c r="B9" t="s">
        <v>186</v>
      </c>
      <c r="D9" s="149" t="s">
        <v>80</v>
      </c>
      <c r="E9" s="168" t="s">
        <v>216</v>
      </c>
      <c r="G9" s="149" t="s">
        <v>97</v>
      </c>
      <c r="H9" s="168" t="s">
        <v>189</v>
      </c>
      <c r="J9" s="149" t="s">
        <v>2</v>
      </c>
      <c r="K9" t="s">
        <v>57</v>
      </c>
      <c r="M9" s="149" t="s">
        <v>25</v>
      </c>
      <c r="N9" t="s">
        <v>50</v>
      </c>
    </row>
    <row r="10" spans="1:41" ht="27.75" customHeight="1">
      <c r="A10" t="s">
        <v>19</v>
      </c>
      <c r="B10" t="s">
        <v>383</v>
      </c>
      <c r="D10" s="149" t="s">
        <v>12</v>
      </c>
      <c r="E10" s="193" t="s">
        <v>135</v>
      </c>
      <c r="G10" s="149" t="s">
        <v>19</v>
      </c>
      <c r="H10" s="193" t="s">
        <v>245</v>
      </c>
      <c r="J10" s="149" t="s">
        <v>21</v>
      </c>
      <c r="K10" t="s">
        <v>193</v>
      </c>
      <c r="M10" s="149" t="s">
        <v>18</v>
      </c>
      <c r="N10" t="s">
        <v>48</v>
      </c>
    </row>
    <row r="11" spans="1:41" ht="27.75" customHeight="1">
      <c r="A11" t="s">
        <v>21</v>
      </c>
      <c r="B11" t="s">
        <v>382</v>
      </c>
      <c r="D11" s="149" t="s">
        <v>21</v>
      </c>
      <c r="E11" s="257" t="s">
        <v>229</v>
      </c>
      <c r="G11" s="149" t="s">
        <v>19</v>
      </c>
      <c r="H11" s="257" t="s">
        <v>239</v>
      </c>
      <c r="J11" s="149" t="s">
        <v>80</v>
      </c>
      <c r="K11" t="s">
        <v>212</v>
      </c>
      <c r="M11" s="311" t="s">
        <v>66</v>
      </c>
      <c r="N11" t="s">
        <v>155</v>
      </c>
    </row>
    <row r="12" spans="1:41" ht="27.75" customHeight="1">
      <c r="A12" t="s">
        <v>12</v>
      </c>
      <c r="B12" t="s">
        <v>382</v>
      </c>
      <c r="D12" s="149" t="s">
        <v>12</v>
      </c>
      <c r="E12" s="193" t="s">
        <v>223</v>
      </c>
      <c r="G12" s="149" t="s">
        <v>19</v>
      </c>
      <c r="H12" s="193" t="s">
        <v>243</v>
      </c>
      <c r="J12" s="149" t="s">
        <v>80</v>
      </c>
      <c r="K12" t="s">
        <v>184</v>
      </c>
      <c r="M12" s="192" t="s">
        <v>66</v>
      </c>
      <c r="N12" t="s">
        <v>146</v>
      </c>
    </row>
    <row r="13" spans="1:41" ht="27.75" customHeight="1">
      <c r="A13" t="s">
        <v>31</v>
      </c>
      <c r="B13" t="s">
        <v>176</v>
      </c>
      <c r="D13" s="301" t="s">
        <v>66</v>
      </c>
      <c r="E13" s="3" t="s">
        <v>420</v>
      </c>
      <c r="G13" s="301"/>
      <c r="J13" s="301"/>
      <c r="M13" s="309"/>
    </row>
    <row r="14" spans="1:41" ht="27.75" customHeight="1">
      <c r="A14" t="s">
        <v>13</v>
      </c>
      <c r="B14" t="s">
        <v>176</v>
      </c>
      <c r="D14" s="301" t="s">
        <v>13</v>
      </c>
      <c r="E14" s="3" t="s">
        <v>382</v>
      </c>
      <c r="G14" s="301"/>
      <c r="J14" s="301"/>
      <c r="M14" s="309"/>
    </row>
    <row r="15" spans="1:41" ht="27.75" customHeight="1">
      <c r="A15" t="s">
        <v>20</v>
      </c>
      <c r="B15" t="s">
        <v>137</v>
      </c>
      <c r="D15" s="149" t="s">
        <v>20</v>
      </c>
      <c r="E15" s="216" t="s">
        <v>382</v>
      </c>
      <c r="G15" s="149" t="s">
        <v>171</v>
      </c>
      <c r="H15" s="216" t="s">
        <v>181</v>
      </c>
      <c r="J15" s="303"/>
      <c r="M15" s="309"/>
    </row>
    <row r="16" spans="1:41" ht="27.75" customHeight="1">
      <c r="A16" t="s">
        <v>20</v>
      </c>
      <c r="B16" t="s">
        <v>503</v>
      </c>
      <c r="D16" s="149" t="s">
        <v>20</v>
      </c>
      <c r="E16" s="305" t="s">
        <v>382</v>
      </c>
      <c r="G16" s="149" t="s">
        <v>171</v>
      </c>
      <c r="H16" s="305" t="s">
        <v>257</v>
      </c>
      <c r="J16" s="303" t="s">
        <v>205</v>
      </c>
      <c r="K16" s="3" t="s">
        <v>202</v>
      </c>
      <c r="M16" s="275"/>
    </row>
    <row r="17" spans="1:41" ht="27.75" customHeight="1">
      <c r="A17" t="s">
        <v>19</v>
      </c>
      <c r="B17" t="s">
        <v>509</v>
      </c>
      <c r="D17" s="149" t="s">
        <v>19</v>
      </c>
      <c r="E17" s="168" t="s">
        <v>383</v>
      </c>
      <c r="G17" s="149" t="s">
        <v>19</v>
      </c>
      <c r="H17" s="168" t="s">
        <v>246</v>
      </c>
      <c r="J17" s="149" t="s">
        <v>25</v>
      </c>
      <c r="K17" t="s">
        <v>47</v>
      </c>
      <c r="M17" s="145" t="s">
        <v>13</v>
      </c>
      <c r="N17" t="s">
        <v>46</v>
      </c>
    </row>
    <row r="18" spans="1:41" ht="27.75" customHeight="1">
      <c r="A18" t="s">
        <v>80</v>
      </c>
      <c r="B18" t="s">
        <v>368</v>
      </c>
      <c r="D18" s="149" t="s">
        <v>80</v>
      </c>
      <c r="E18" s="193" t="s">
        <v>374</v>
      </c>
      <c r="G18" s="149" t="s">
        <v>25</v>
      </c>
      <c r="H18" s="193" t="s">
        <v>49</v>
      </c>
      <c r="J18" s="149" t="s">
        <v>125</v>
      </c>
      <c r="K18" t="s">
        <v>140</v>
      </c>
      <c r="M18" s="147" t="s">
        <v>8</v>
      </c>
      <c r="N18" t="s">
        <v>139</v>
      </c>
    </row>
    <row r="19" spans="1:41" ht="27.75" customHeight="1">
      <c r="A19" t="s">
        <v>19</v>
      </c>
      <c r="B19" t="s">
        <v>231</v>
      </c>
      <c r="D19" s="149" t="s">
        <v>19</v>
      </c>
      <c r="E19" s="193" t="s">
        <v>384</v>
      </c>
      <c r="G19" s="149" t="s">
        <v>19</v>
      </c>
      <c r="H19" s="193" t="s">
        <v>247</v>
      </c>
      <c r="J19" s="149" t="s">
        <v>4</v>
      </c>
      <c r="K19" t="s">
        <v>139</v>
      </c>
      <c r="M19" s="192" t="s">
        <v>66</v>
      </c>
      <c r="N19" t="s">
        <v>156</v>
      </c>
    </row>
    <row r="20" spans="1:41" ht="27.75" customHeight="1">
      <c r="A20" t="s">
        <v>25</v>
      </c>
      <c r="B20" t="s">
        <v>499</v>
      </c>
      <c r="D20" s="149" t="s">
        <v>25</v>
      </c>
      <c r="E20" s="193" t="s">
        <v>224</v>
      </c>
      <c r="G20" s="149" t="s">
        <v>12</v>
      </c>
      <c r="H20" s="193" t="s">
        <v>223</v>
      </c>
      <c r="J20" s="149" t="s">
        <v>15</v>
      </c>
      <c r="K20" t="s">
        <v>135</v>
      </c>
      <c r="M20" s="147" t="s">
        <v>2</v>
      </c>
      <c r="N20" t="s">
        <v>57</v>
      </c>
    </row>
    <row r="21" spans="1:41" ht="27.75" customHeight="1">
      <c r="A21" t="s">
        <v>66</v>
      </c>
      <c r="B21" t="s">
        <v>499</v>
      </c>
      <c r="D21" s="301" t="s">
        <v>2</v>
      </c>
      <c r="E21" s="9" t="s">
        <v>412</v>
      </c>
      <c r="G21" s="301"/>
      <c r="H21" s="9"/>
      <c r="J21" s="301"/>
      <c r="M21" s="309"/>
    </row>
    <row r="22" spans="1:41" ht="27.75" customHeight="1">
      <c r="A22" t="s">
        <v>13</v>
      </c>
      <c r="B22" t="s">
        <v>499</v>
      </c>
      <c r="D22" s="301" t="s">
        <v>4</v>
      </c>
      <c r="E22" s="3" t="s">
        <v>367</v>
      </c>
      <c r="G22" s="301"/>
      <c r="J22" s="301"/>
      <c r="M22" s="309"/>
    </row>
    <row r="23" spans="1:41" ht="27.75" customHeight="1">
      <c r="A23" t="s">
        <v>25</v>
      </c>
      <c r="B23" t="s">
        <v>470</v>
      </c>
      <c r="D23" s="149" t="s">
        <v>25</v>
      </c>
      <c r="E23" s="193" t="s">
        <v>223</v>
      </c>
      <c r="G23" s="149" t="s">
        <v>12</v>
      </c>
      <c r="H23" s="193" t="s">
        <v>176</v>
      </c>
      <c r="J23" s="149" t="s">
        <v>80</v>
      </c>
      <c r="K23" t="s">
        <v>58</v>
      </c>
      <c r="M23" s="192" t="s">
        <v>66</v>
      </c>
      <c r="N23" t="s">
        <v>144</v>
      </c>
    </row>
    <row r="24" spans="1:41" ht="27.75" customHeight="1">
      <c r="A24" t="s">
        <v>25</v>
      </c>
      <c r="B24" t="s">
        <v>472</v>
      </c>
      <c r="D24" s="149" t="s">
        <v>25</v>
      </c>
      <c r="E24" s="193" t="s">
        <v>227</v>
      </c>
      <c r="G24" s="149" t="s">
        <v>12</v>
      </c>
      <c r="H24" s="193" t="s">
        <v>196</v>
      </c>
      <c r="J24" s="149" t="s">
        <v>80</v>
      </c>
      <c r="K24" t="s">
        <v>186</v>
      </c>
      <c r="M24" s="192" t="s">
        <v>66</v>
      </c>
      <c r="N24" t="s">
        <v>150</v>
      </c>
    </row>
    <row r="25" spans="1:41" ht="27.75" customHeight="1">
      <c r="A25" t="s">
        <v>15</v>
      </c>
      <c r="B25" t="s">
        <v>472</v>
      </c>
      <c r="D25" s="149" t="s">
        <v>15</v>
      </c>
      <c r="E25" s="216" t="s">
        <v>406</v>
      </c>
      <c r="G25" s="149" t="s">
        <v>5</v>
      </c>
      <c r="H25" s="216" t="s">
        <v>179</v>
      </c>
      <c r="J25" s="303"/>
      <c r="M25" s="309"/>
    </row>
    <row r="26" spans="1:41" ht="27.75" customHeight="1">
      <c r="A26" t="s">
        <v>66</v>
      </c>
      <c r="B26" t="s">
        <v>415</v>
      </c>
      <c r="D26" s="301" t="s">
        <v>36</v>
      </c>
      <c r="G26" s="301"/>
      <c r="J26" s="301"/>
      <c r="M26" s="275"/>
    </row>
    <row r="27" spans="1:41" ht="27.75" customHeight="1">
      <c r="A27" t="s">
        <v>68</v>
      </c>
      <c r="B27" t="s">
        <v>452</v>
      </c>
      <c r="D27" s="149" t="s">
        <v>167</v>
      </c>
      <c r="E27" s="193" t="s">
        <v>214</v>
      </c>
      <c r="G27" s="149" t="s">
        <v>68</v>
      </c>
      <c r="H27" s="193" t="s">
        <v>98</v>
      </c>
      <c r="J27" s="149" t="s">
        <v>66</v>
      </c>
      <c r="K27" t="s">
        <v>138</v>
      </c>
      <c r="M27" s="147" t="s">
        <v>68</v>
      </c>
      <c r="N27" t="s">
        <v>43</v>
      </c>
    </row>
    <row r="28" spans="1:41" ht="27.75" customHeight="1">
      <c r="A28" t="s">
        <v>18</v>
      </c>
      <c r="B28" t="s">
        <v>166</v>
      </c>
      <c r="D28" s="301" t="s">
        <v>13</v>
      </c>
      <c r="E28" s="9" t="s">
        <v>261</v>
      </c>
      <c r="G28" s="301"/>
      <c r="H28" s="9"/>
      <c r="J28" s="301"/>
      <c r="M28" s="309"/>
    </row>
    <row r="29" spans="1:41" ht="27.75" customHeight="1">
      <c r="A29" t="s">
        <v>19</v>
      </c>
      <c r="B29" t="s">
        <v>386</v>
      </c>
      <c r="D29" s="149" t="s">
        <v>19</v>
      </c>
      <c r="E29" s="168" t="s">
        <v>385</v>
      </c>
      <c r="G29" s="149" t="s">
        <v>19</v>
      </c>
      <c r="H29" s="168" t="s">
        <v>248</v>
      </c>
      <c r="J29" s="149" t="s">
        <v>25</v>
      </c>
      <c r="K29" t="s">
        <v>192</v>
      </c>
      <c r="M29" s="192" t="s">
        <v>66</v>
      </c>
      <c r="N29" t="s">
        <v>160</v>
      </c>
    </row>
    <row r="30" spans="1:41" ht="27.75" customHeight="1">
      <c r="A30" t="s">
        <v>15</v>
      </c>
      <c r="B30" t="s">
        <v>482</v>
      </c>
      <c r="C30" s="170"/>
      <c r="D30" s="149" t="s">
        <v>15</v>
      </c>
      <c r="E30" s="216" t="s">
        <v>377</v>
      </c>
      <c r="F30" s="170"/>
      <c r="G30" s="149" t="s">
        <v>4</v>
      </c>
      <c r="H30" s="216" t="s">
        <v>260</v>
      </c>
      <c r="J30" s="303"/>
      <c r="M30" s="309"/>
      <c r="O30" s="170"/>
      <c r="P30" s="170"/>
      <c r="Q30" s="170"/>
      <c r="R30" s="170"/>
      <c r="S30" s="170"/>
      <c r="T30" s="170"/>
      <c r="U30" s="170"/>
      <c r="V30" s="170"/>
      <c r="W30" s="170"/>
      <c r="X30" s="170"/>
      <c r="Y30" s="170"/>
      <c r="Z30" s="170"/>
      <c r="AA30" s="170"/>
      <c r="AB30" s="170"/>
      <c r="AC30" s="170"/>
      <c r="AD30" s="170"/>
      <c r="AE30" s="170"/>
      <c r="AF30" s="170"/>
      <c r="AG30" s="170"/>
      <c r="AH30" s="170"/>
      <c r="AI30" s="170"/>
      <c r="AJ30" s="170"/>
      <c r="AK30" s="170"/>
      <c r="AL30" s="170"/>
      <c r="AM30" s="170"/>
      <c r="AN30" s="170"/>
      <c r="AO30" s="170"/>
    </row>
    <row r="31" spans="1:41" ht="27.75" customHeight="1">
      <c r="A31" t="s">
        <v>25</v>
      </c>
      <c r="B31" t="s">
        <v>474</v>
      </c>
      <c r="D31" s="149" t="s">
        <v>7</v>
      </c>
      <c r="E31" s="168" t="s">
        <v>228</v>
      </c>
      <c r="G31" s="149" t="s">
        <v>19</v>
      </c>
      <c r="H31" s="168" t="s">
        <v>231</v>
      </c>
      <c r="J31" s="149" t="s">
        <v>11</v>
      </c>
      <c r="K31" t="s">
        <v>139</v>
      </c>
      <c r="M31" s="192" t="s">
        <v>66</v>
      </c>
      <c r="N31" t="s">
        <v>142</v>
      </c>
    </row>
    <row r="32" spans="1:41" ht="27.75" customHeight="1">
      <c r="A32" t="s">
        <v>66</v>
      </c>
      <c r="B32" t="s">
        <v>416</v>
      </c>
      <c r="D32" s="301" t="s">
        <v>17</v>
      </c>
      <c r="G32" s="301"/>
      <c r="J32" s="301"/>
      <c r="M32" s="309"/>
    </row>
    <row r="33" spans="1:41" ht="27.75" customHeight="1">
      <c r="A33" t="s">
        <v>25</v>
      </c>
      <c r="B33" t="s">
        <v>473</v>
      </c>
      <c r="D33" s="149" t="s">
        <v>25</v>
      </c>
      <c r="E33" s="193" t="s">
        <v>378</v>
      </c>
      <c r="G33" s="149" t="s">
        <v>19</v>
      </c>
      <c r="H33" s="193" t="s">
        <v>47</v>
      </c>
      <c r="J33" s="149" t="s">
        <v>25</v>
      </c>
      <c r="K33" t="s">
        <v>210</v>
      </c>
      <c r="M33" s="192" t="s">
        <v>66</v>
      </c>
      <c r="N33" t="s">
        <v>161</v>
      </c>
    </row>
    <row r="34" spans="1:41" ht="27.75" customHeight="1">
      <c r="A34" t="s">
        <v>15</v>
      </c>
      <c r="B34" t="s">
        <v>473</v>
      </c>
      <c r="D34" s="149" t="s">
        <v>15</v>
      </c>
      <c r="E34" s="216" t="s">
        <v>403</v>
      </c>
      <c r="G34" s="149" t="s">
        <v>13</v>
      </c>
      <c r="H34" s="216" t="s">
        <v>261</v>
      </c>
      <c r="J34" s="303"/>
      <c r="M34" s="309"/>
    </row>
    <row r="35" spans="1:41" ht="27.75" customHeight="1">
      <c r="A35" t="s">
        <v>80</v>
      </c>
      <c r="B35" t="s">
        <v>464</v>
      </c>
      <c r="D35" s="149" t="s">
        <v>80</v>
      </c>
      <c r="E35" s="258" t="s">
        <v>187</v>
      </c>
      <c r="G35" s="149" t="s">
        <v>25</v>
      </c>
      <c r="H35" s="258" t="s">
        <v>224</v>
      </c>
      <c r="J35" s="149" t="s">
        <v>5</v>
      </c>
      <c r="K35" t="s">
        <v>179</v>
      </c>
      <c r="M35" s="145" t="s">
        <v>20</v>
      </c>
      <c r="N35" t="s">
        <v>46</v>
      </c>
    </row>
    <row r="36" spans="1:41" ht="27.75" customHeight="1">
      <c r="A36" t="s">
        <v>3</v>
      </c>
      <c r="B36" t="s">
        <v>57</v>
      </c>
      <c r="D36" s="149" t="s">
        <v>3</v>
      </c>
      <c r="E36" t="s">
        <v>228</v>
      </c>
      <c r="G36" s="149" t="s">
        <v>97</v>
      </c>
      <c r="H36" t="s">
        <v>215</v>
      </c>
      <c r="J36" s="149" t="s">
        <v>31</v>
      </c>
      <c r="K36" t="s">
        <v>176</v>
      </c>
      <c r="M36" s="145" t="s">
        <v>25</v>
      </c>
      <c r="N36" t="s">
        <v>52</v>
      </c>
    </row>
    <row r="37" spans="1:41" ht="27.75" customHeight="1">
      <c r="A37" t="s">
        <v>96</v>
      </c>
      <c r="B37" t="s">
        <v>57</v>
      </c>
      <c r="D37" s="149" t="s">
        <v>96</v>
      </c>
      <c r="E37" s="193" t="s">
        <v>228</v>
      </c>
      <c r="G37" s="149" t="s">
        <v>97</v>
      </c>
      <c r="H37" s="193" t="s">
        <v>217</v>
      </c>
      <c r="J37" s="149" t="s">
        <v>10</v>
      </c>
      <c r="K37" t="s">
        <v>57</v>
      </c>
      <c r="M37" s="145" t="s">
        <v>25</v>
      </c>
      <c r="N37" t="s">
        <v>54</v>
      </c>
    </row>
    <row r="38" spans="1:41" ht="27.75" customHeight="1">
      <c r="A38" t="s">
        <v>7</v>
      </c>
      <c r="B38" t="s">
        <v>57</v>
      </c>
      <c r="D38" s="149" t="s">
        <v>78</v>
      </c>
      <c r="E38" s="168" t="s">
        <v>380</v>
      </c>
      <c r="G38" s="149" t="s">
        <v>19</v>
      </c>
      <c r="H38" s="168" t="s">
        <v>234</v>
      </c>
      <c r="J38" s="149" t="s">
        <v>80</v>
      </c>
      <c r="K38" t="s">
        <v>188</v>
      </c>
      <c r="M38" s="151" t="s">
        <v>66</v>
      </c>
      <c r="N38" t="s">
        <v>152</v>
      </c>
    </row>
    <row r="39" spans="1:41" ht="27.75" customHeight="1">
      <c r="A39" t="s">
        <v>21</v>
      </c>
      <c r="B39" t="s">
        <v>57</v>
      </c>
      <c r="D39" s="149" t="s">
        <v>21</v>
      </c>
      <c r="E39" s="193" t="s">
        <v>228</v>
      </c>
      <c r="G39" s="149" t="s">
        <v>19</v>
      </c>
      <c r="H39" s="193" t="s">
        <v>237</v>
      </c>
      <c r="J39" s="149" t="s">
        <v>80</v>
      </c>
      <c r="K39" t="s">
        <v>189</v>
      </c>
      <c r="M39" s="151" t="s">
        <v>66</v>
      </c>
      <c r="N39" t="s">
        <v>153</v>
      </c>
    </row>
    <row r="40" spans="1:41" ht="27.75" customHeight="1">
      <c r="A40" t="s">
        <v>8</v>
      </c>
      <c r="B40" t="s">
        <v>57</v>
      </c>
      <c r="D40" s="149" t="s">
        <v>20</v>
      </c>
      <c r="E40" s="265" t="s">
        <v>396</v>
      </c>
      <c r="G40" s="149" t="s">
        <v>66</v>
      </c>
      <c r="H40" s="265" t="s">
        <v>138</v>
      </c>
      <c r="J40" s="303"/>
      <c r="M40" s="275"/>
    </row>
    <row r="41" spans="1:41" ht="27.75" customHeight="1">
      <c r="A41" t="s">
        <v>10</v>
      </c>
      <c r="B41" t="s">
        <v>57</v>
      </c>
      <c r="D41" s="301" t="s">
        <v>28</v>
      </c>
      <c r="E41" s="3" t="s">
        <v>263</v>
      </c>
      <c r="G41" s="301"/>
      <c r="J41" s="301"/>
      <c r="M41" s="275"/>
    </row>
    <row r="42" spans="1:41" ht="27.75" customHeight="1">
      <c r="A42" t="s">
        <v>21</v>
      </c>
      <c r="B42" t="s">
        <v>476</v>
      </c>
      <c r="D42" s="149" t="s">
        <v>21</v>
      </c>
      <c r="E42" s="193" t="s">
        <v>367</v>
      </c>
      <c r="G42" s="149" t="s">
        <v>19</v>
      </c>
      <c r="H42" s="193" t="s">
        <v>238</v>
      </c>
      <c r="J42" s="149" t="s">
        <v>80</v>
      </c>
      <c r="K42" t="s">
        <v>187</v>
      </c>
      <c r="M42" s="151" t="s">
        <v>66</v>
      </c>
      <c r="N42" t="s">
        <v>151</v>
      </c>
    </row>
    <row r="43" spans="1:41" ht="27.75" customHeight="1">
      <c r="A43" t="s">
        <v>20</v>
      </c>
      <c r="B43" t="s">
        <v>504</v>
      </c>
      <c r="C43" s="170"/>
      <c r="D43" s="149" t="s">
        <v>20</v>
      </c>
      <c r="E43" s="264" t="s">
        <v>254</v>
      </c>
      <c r="F43" s="170"/>
      <c r="G43" s="149" t="s">
        <v>2</v>
      </c>
      <c r="H43" s="264" t="s">
        <v>181</v>
      </c>
      <c r="I43" s="170"/>
      <c r="J43" s="306"/>
      <c r="K43" s="170"/>
      <c r="L43" s="170"/>
      <c r="M43" s="308"/>
      <c r="N43" s="191"/>
      <c r="O43" s="170"/>
      <c r="P43" s="170"/>
      <c r="Q43" s="170"/>
      <c r="R43" s="170"/>
      <c r="S43" s="170"/>
      <c r="T43" s="170"/>
      <c r="U43" s="170"/>
      <c r="V43" s="170"/>
      <c r="W43" s="170"/>
      <c r="X43" s="170"/>
      <c r="Y43" s="170"/>
      <c r="Z43" s="170"/>
      <c r="AA43" s="170"/>
      <c r="AB43" s="170"/>
      <c r="AC43" s="170"/>
      <c r="AD43" s="170"/>
      <c r="AE43" s="170"/>
      <c r="AF43" s="170"/>
      <c r="AG43" s="170"/>
      <c r="AH43" s="170"/>
      <c r="AI43" s="170"/>
      <c r="AJ43" s="170"/>
      <c r="AK43" s="170"/>
      <c r="AL43" s="170"/>
      <c r="AM43" s="170"/>
      <c r="AN43" s="170"/>
      <c r="AO43" s="170"/>
    </row>
    <row r="44" spans="1:41" ht="27.75" customHeight="1">
      <c r="A44" t="s">
        <v>2</v>
      </c>
      <c r="B44" t="s">
        <v>476</v>
      </c>
      <c r="D44" s="303" t="s">
        <v>171</v>
      </c>
      <c r="E44" s="3" t="s">
        <v>258</v>
      </c>
      <c r="G44" s="303"/>
      <c r="J44" s="301"/>
      <c r="M44" s="275"/>
    </row>
    <row r="45" spans="1:41" ht="27.75" customHeight="1">
      <c r="A45" t="s">
        <v>24</v>
      </c>
      <c r="B45" t="s">
        <v>456</v>
      </c>
      <c r="D45" s="149" t="s">
        <v>77</v>
      </c>
      <c r="E45"/>
      <c r="G45" s="149" t="s">
        <v>97</v>
      </c>
      <c r="H45" t="s">
        <v>218</v>
      </c>
      <c r="J45" s="149" t="s">
        <v>20</v>
      </c>
      <c r="K45" t="s">
        <v>193</v>
      </c>
      <c r="M45" s="145" t="s">
        <v>25</v>
      </c>
      <c r="N45" t="s">
        <v>47</v>
      </c>
    </row>
    <row r="46" spans="1:41" ht="27.75" customHeight="1">
      <c r="A46" t="s">
        <v>4</v>
      </c>
      <c r="B46" t="s">
        <v>456</v>
      </c>
      <c r="D46" s="301" t="s">
        <v>31</v>
      </c>
      <c r="E46" s="3" t="s">
        <v>259</v>
      </c>
      <c r="G46" s="301"/>
      <c r="J46" s="301"/>
      <c r="M46" s="275"/>
    </row>
    <row r="47" spans="1:41" ht="27.75" customHeight="1">
      <c r="A47" t="s">
        <v>19</v>
      </c>
      <c r="B47" t="s">
        <v>477</v>
      </c>
      <c r="D47" s="149" t="s">
        <v>19</v>
      </c>
      <c r="E47" s="193" t="s">
        <v>386</v>
      </c>
      <c r="G47" s="149" t="s">
        <v>19</v>
      </c>
      <c r="H47" s="193" t="s">
        <v>249</v>
      </c>
      <c r="J47" s="149" t="s">
        <v>11</v>
      </c>
      <c r="K47" t="s">
        <v>138</v>
      </c>
      <c r="M47" s="151" t="s">
        <v>66</v>
      </c>
      <c r="N47" t="s">
        <v>46</v>
      </c>
    </row>
    <row r="48" spans="1:41" ht="27.75" customHeight="1">
      <c r="A48" t="s">
        <v>2</v>
      </c>
      <c r="B48" t="s">
        <v>411</v>
      </c>
      <c r="D48" s="303" t="s">
        <v>171</v>
      </c>
      <c r="E48" s="3" t="s">
        <v>135</v>
      </c>
      <c r="G48" s="303"/>
      <c r="J48" s="301"/>
      <c r="M48" s="275"/>
    </row>
    <row r="49" spans="1:41" ht="27.75" customHeight="1">
      <c r="A49" t="s">
        <v>15</v>
      </c>
      <c r="B49" t="s">
        <v>500</v>
      </c>
      <c r="D49" s="149" t="s">
        <v>15</v>
      </c>
      <c r="E49" s="216" t="s">
        <v>399</v>
      </c>
      <c r="G49" s="149" t="s">
        <v>4</v>
      </c>
      <c r="H49" s="216" t="s">
        <v>57</v>
      </c>
      <c r="J49" s="303"/>
      <c r="M49" s="275"/>
    </row>
    <row r="50" spans="1:41" ht="27.75" customHeight="1">
      <c r="A50" t="s">
        <v>13</v>
      </c>
      <c r="B50" t="s">
        <v>500</v>
      </c>
      <c r="D50" s="301" t="s">
        <v>4</v>
      </c>
      <c r="E50" s="3" t="s">
        <v>214</v>
      </c>
      <c r="G50" s="301"/>
      <c r="J50" s="301"/>
      <c r="M50" s="275"/>
    </row>
    <row r="51" spans="1:41" ht="27.75" customHeight="1">
      <c r="A51" t="s">
        <v>80</v>
      </c>
      <c r="B51" t="s">
        <v>458</v>
      </c>
      <c r="D51" s="149" t="s">
        <v>80</v>
      </c>
      <c r="E51" s="193" t="s">
        <v>368</v>
      </c>
      <c r="G51" s="149" t="s">
        <v>97</v>
      </c>
      <c r="H51" s="193" t="s">
        <v>219</v>
      </c>
      <c r="J51" s="149" t="s">
        <v>20</v>
      </c>
      <c r="K51" t="s">
        <v>176</v>
      </c>
      <c r="M51" s="145" t="s">
        <v>25</v>
      </c>
      <c r="N51" t="s">
        <v>48</v>
      </c>
    </row>
    <row r="52" spans="1:41" ht="27.75" customHeight="1">
      <c r="A52" t="s">
        <v>25</v>
      </c>
      <c r="B52" t="s">
        <v>481</v>
      </c>
      <c r="D52" s="149" t="s">
        <v>25</v>
      </c>
      <c r="E52" t="s">
        <v>226</v>
      </c>
      <c r="G52" s="149" t="s">
        <v>12</v>
      </c>
      <c r="H52" t="s">
        <v>230</v>
      </c>
      <c r="J52" s="149" t="s">
        <v>15</v>
      </c>
      <c r="K52" t="s">
        <v>183</v>
      </c>
      <c r="M52" s="145" t="s">
        <v>17</v>
      </c>
      <c r="N52" t="s">
        <v>56</v>
      </c>
    </row>
    <row r="53" spans="1:41" ht="27.75" customHeight="1">
      <c r="A53" t="s">
        <v>8</v>
      </c>
      <c r="B53" t="s">
        <v>481</v>
      </c>
      <c r="D53" s="149" t="s">
        <v>20</v>
      </c>
      <c r="E53" s="216" t="s">
        <v>398</v>
      </c>
      <c r="G53" s="149" t="s">
        <v>66</v>
      </c>
      <c r="H53" s="216" t="s">
        <v>172</v>
      </c>
      <c r="I53" s="170"/>
      <c r="J53" s="306"/>
      <c r="K53" s="170"/>
      <c r="L53" s="170"/>
      <c r="M53" s="308"/>
      <c r="N53" s="191"/>
    </row>
    <row r="54" spans="1:41" ht="27.75" customHeight="1">
      <c r="A54" t="s">
        <v>15</v>
      </c>
      <c r="B54" t="s">
        <v>481</v>
      </c>
      <c r="D54" s="149" t="s">
        <v>15</v>
      </c>
      <c r="E54" s="216" t="s">
        <v>138</v>
      </c>
      <c r="G54" s="149" t="s">
        <v>5</v>
      </c>
      <c r="H54" s="216" t="s">
        <v>178</v>
      </c>
      <c r="J54" s="303"/>
      <c r="M54" s="275"/>
    </row>
    <row r="55" spans="1:41" ht="27.75" customHeight="1">
      <c r="A55" t="s">
        <v>14</v>
      </c>
      <c r="B55" t="s">
        <v>481</v>
      </c>
      <c r="D55" s="301" t="s">
        <v>5</v>
      </c>
      <c r="E55" s="9" t="s">
        <v>179</v>
      </c>
      <c r="G55" s="301"/>
      <c r="H55" s="9"/>
      <c r="J55" s="301"/>
      <c r="M55" s="275"/>
    </row>
    <row r="56" spans="1:41" ht="27.75" customHeight="1">
      <c r="A56" t="s">
        <v>19</v>
      </c>
      <c r="B56" t="s">
        <v>478</v>
      </c>
      <c r="D56" s="149" t="s">
        <v>19</v>
      </c>
      <c r="E56" s="193" t="s">
        <v>387</v>
      </c>
      <c r="G56" s="149" t="s">
        <v>19</v>
      </c>
      <c r="H56" s="193" t="s">
        <v>250</v>
      </c>
      <c r="J56" s="149" t="s">
        <v>11</v>
      </c>
      <c r="K56" t="s">
        <v>135</v>
      </c>
      <c r="M56" s="151" t="s">
        <v>66</v>
      </c>
      <c r="N56" t="s">
        <v>143</v>
      </c>
    </row>
    <row r="57" spans="1:41" ht="27.75" customHeight="1">
      <c r="A57" t="s">
        <v>19</v>
      </c>
      <c r="B57" t="s">
        <v>235</v>
      </c>
      <c r="D57" s="149" t="s">
        <v>19</v>
      </c>
      <c r="E57" s="258" t="s">
        <v>234</v>
      </c>
      <c r="G57" s="149" t="s">
        <v>19</v>
      </c>
      <c r="H57" s="258" t="s">
        <v>251</v>
      </c>
      <c r="J57" s="149" t="s">
        <v>25</v>
      </c>
      <c r="K57" t="s">
        <v>211</v>
      </c>
      <c r="M57" s="146" t="s">
        <v>4</v>
      </c>
      <c r="N57" t="s">
        <v>139</v>
      </c>
    </row>
    <row r="58" spans="1:41" ht="27.75" customHeight="1">
      <c r="A58" t="s">
        <v>19</v>
      </c>
      <c r="B58" t="s">
        <v>236</v>
      </c>
      <c r="D58" s="149" t="s">
        <v>19</v>
      </c>
      <c r="E58" s="193" t="s">
        <v>235</v>
      </c>
      <c r="G58" s="149" t="s">
        <v>19</v>
      </c>
      <c r="H58" s="193" t="s">
        <v>252</v>
      </c>
      <c r="J58" s="149" t="s">
        <v>25</v>
      </c>
      <c r="K58" t="s">
        <v>48</v>
      </c>
      <c r="M58" s="151" t="s">
        <v>66</v>
      </c>
      <c r="N58" t="s">
        <v>135</v>
      </c>
    </row>
    <row r="59" spans="1:41" ht="27.75" customHeight="1">
      <c r="A59" t="s">
        <v>15</v>
      </c>
      <c r="B59" t="s">
        <v>486</v>
      </c>
      <c r="C59" s="170"/>
      <c r="D59" s="149" t="s">
        <v>15</v>
      </c>
      <c r="E59" s="216" t="s">
        <v>405</v>
      </c>
      <c r="F59" s="170"/>
      <c r="G59" s="149" t="s">
        <v>5</v>
      </c>
      <c r="H59" s="216" t="s">
        <v>165</v>
      </c>
      <c r="I59" s="170"/>
      <c r="J59" s="306"/>
      <c r="K59" s="170"/>
      <c r="L59" s="170"/>
      <c r="M59" s="308"/>
      <c r="N59" s="191"/>
      <c r="O59" s="170"/>
      <c r="P59" s="170"/>
      <c r="Q59" s="170"/>
      <c r="R59" s="170"/>
      <c r="S59" s="170"/>
      <c r="T59" s="170"/>
      <c r="U59" s="170"/>
      <c r="V59" s="170"/>
      <c r="W59" s="170"/>
      <c r="X59" s="170"/>
      <c r="Y59" s="170"/>
      <c r="Z59" s="170"/>
      <c r="AA59" s="170"/>
      <c r="AB59" s="170"/>
      <c r="AC59" s="170"/>
      <c r="AD59" s="170"/>
      <c r="AE59" s="170"/>
      <c r="AF59" s="170"/>
      <c r="AG59" s="170"/>
      <c r="AH59" s="170"/>
      <c r="AI59" s="170"/>
      <c r="AJ59" s="170"/>
      <c r="AK59" s="170"/>
      <c r="AL59" s="170"/>
      <c r="AM59" s="170"/>
      <c r="AN59" s="170"/>
      <c r="AO59" s="170"/>
    </row>
    <row r="60" spans="1:41" ht="27.75" customHeight="1">
      <c r="A60" t="s">
        <v>15</v>
      </c>
      <c r="B60" t="s">
        <v>400</v>
      </c>
      <c r="D60" s="149" t="s">
        <v>15</v>
      </c>
      <c r="E60" s="216" t="s">
        <v>183</v>
      </c>
      <c r="G60" s="149" t="s">
        <v>18</v>
      </c>
      <c r="H60" s="216" t="s">
        <v>48</v>
      </c>
      <c r="I60" s="170"/>
      <c r="J60" s="306"/>
      <c r="K60" s="170"/>
      <c r="L60" s="170"/>
      <c r="M60" s="308"/>
      <c r="N60" s="191"/>
    </row>
    <row r="61" spans="1:41" ht="27.75" customHeight="1">
      <c r="A61" t="s">
        <v>19</v>
      </c>
      <c r="B61" t="s">
        <v>194</v>
      </c>
      <c r="D61" s="149" t="s">
        <v>19</v>
      </c>
      <c r="E61" s="193" t="s">
        <v>236</v>
      </c>
      <c r="G61" s="149" t="s">
        <v>19</v>
      </c>
      <c r="H61" s="193" t="s">
        <v>253</v>
      </c>
      <c r="J61" s="149" t="s">
        <v>25</v>
      </c>
      <c r="K61" t="s">
        <v>200</v>
      </c>
      <c r="M61" s="146" t="s">
        <v>4</v>
      </c>
      <c r="N61" t="s">
        <v>162</v>
      </c>
    </row>
    <row r="62" spans="1:41" ht="27.75" customHeight="1">
      <c r="A62" t="s">
        <v>9</v>
      </c>
      <c r="B62" t="s">
        <v>194</v>
      </c>
      <c r="D62" s="301" t="s">
        <v>67</v>
      </c>
      <c r="G62" s="301"/>
      <c r="J62" s="301"/>
      <c r="M62" s="275"/>
    </row>
    <row r="63" spans="1:41" ht="27.75" customHeight="1">
      <c r="A63" t="s">
        <v>15</v>
      </c>
      <c r="B63" t="s">
        <v>487</v>
      </c>
      <c r="D63" s="149" t="s">
        <v>6</v>
      </c>
      <c r="E63" s="216"/>
      <c r="G63" s="149" t="s">
        <v>5</v>
      </c>
      <c r="H63" s="216" t="s">
        <v>163</v>
      </c>
      <c r="J63" s="303"/>
      <c r="M63" s="275"/>
    </row>
    <row r="64" spans="1:41" ht="18">
      <c r="A64" t="s">
        <v>25</v>
      </c>
      <c r="B64" t="s">
        <v>408</v>
      </c>
      <c r="D64" s="149" t="s">
        <v>7</v>
      </c>
      <c r="E64" s="264" t="s">
        <v>379</v>
      </c>
      <c r="G64" s="149" t="s">
        <v>19</v>
      </c>
      <c r="H64" s="264" t="s">
        <v>138</v>
      </c>
      <c r="J64" s="149" t="s">
        <v>25</v>
      </c>
      <c r="K64" t="s">
        <v>49</v>
      </c>
      <c r="M64" s="151" t="s">
        <v>66</v>
      </c>
      <c r="N64" t="s">
        <v>159</v>
      </c>
    </row>
    <row r="65" spans="1:41" ht="18">
      <c r="A65" t="s">
        <v>15</v>
      </c>
      <c r="B65" t="s">
        <v>408</v>
      </c>
      <c r="D65" s="149" t="s">
        <v>15</v>
      </c>
      <c r="E65" s="216" t="s">
        <v>404</v>
      </c>
      <c r="G65" s="149" t="s">
        <v>18</v>
      </c>
      <c r="H65" s="216" t="s">
        <v>262</v>
      </c>
      <c r="J65" s="303"/>
      <c r="M65" s="275"/>
    </row>
    <row r="66" spans="1:41">
      <c r="A66" t="s">
        <v>171</v>
      </c>
      <c r="B66" t="s">
        <v>408</v>
      </c>
      <c r="D66" s="303" t="s">
        <v>171</v>
      </c>
      <c r="E66" s="9" t="s">
        <v>214</v>
      </c>
      <c r="G66" s="303" t="s">
        <v>347</v>
      </c>
      <c r="H66" s="9" t="s">
        <v>348</v>
      </c>
      <c r="J66" s="301"/>
      <c r="M66" s="275"/>
    </row>
    <row r="67" spans="1:41">
      <c r="A67" t="s">
        <v>66</v>
      </c>
      <c r="B67" t="s">
        <v>489</v>
      </c>
      <c r="D67" s="301" t="s">
        <v>66</v>
      </c>
      <c r="E67" s="3" t="s">
        <v>413</v>
      </c>
      <c r="G67" s="301"/>
      <c r="J67" s="301"/>
      <c r="M67" s="275"/>
    </row>
    <row r="68" spans="1:41" ht="18">
      <c r="A68" t="s">
        <v>25</v>
      </c>
      <c r="B68" t="s">
        <v>505</v>
      </c>
      <c r="D68" s="149" t="s">
        <v>80</v>
      </c>
      <c r="E68" s="193" t="s">
        <v>221</v>
      </c>
      <c r="G68" s="149" t="s">
        <v>7</v>
      </c>
      <c r="H68" s="193" t="s">
        <v>177</v>
      </c>
      <c r="J68" s="149" t="s">
        <v>125</v>
      </c>
      <c r="K68" t="s">
        <v>181</v>
      </c>
      <c r="M68" s="147" t="s">
        <v>8</v>
      </c>
      <c r="N68" t="s">
        <v>57</v>
      </c>
    </row>
    <row r="69" spans="1:41" ht="18">
      <c r="A69" t="s">
        <v>15</v>
      </c>
      <c r="B69" t="s">
        <v>505</v>
      </c>
      <c r="D69" s="149" t="s">
        <v>8</v>
      </c>
      <c r="E69" s="216" t="s">
        <v>228</v>
      </c>
      <c r="G69" s="149" t="s">
        <v>31</v>
      </c>
      <c r="H69" s="216" t="s">
        <v>176</v>
      </c>
      <c r="J69" s="303"/>
      <c r="M69" s="309"/>
    </row>
    <row r="70" spans="1:41" ht="18">
      <c r="A70" t="s">
        <v>26</v>
      </c>
      <c r="B70" t="s">
        <v>505</v>
      </c>
      <c r="C70" s="170"/>
      <c r="D70" s="149" t="s">
        <v>26</v>
      </c>
      <c r="E70" s="216" t="s">
        <v>408</v>
      </c>
      <c r="F70" s="170"/>
      <c r="G70" s="149" t="s">
        <v>28</v>
      </c>
      <c r="H70" s="216" t="s">
        <v>195</v>
      </c>
      <c r="J70" s="303"/>
      <c r="M70" s="309"/>
      <c r="O70" s="170"/>
      <c r="P70" s="170"/>
      <c r="Q70" s="170"/>
      <c r="R70" s="170"/>
      <c r="S70" s="170"/>
      <c r="T70" s="170"/>
      <c r="U70" s="170"/>
      <c r="V70" s="170"/>
      <c r="W70" s="170"/>
      <c r="X70" s="170"/>
      <c r="Y70" s="170"/>
      <c r="Z70" s="170"/>
      <c r="AA70" s="170"/>
      <c r="AB70" s="170"/>
      <c r="AC70" s="170"/>
      <c r="AD70" s="170"/>
      <c r="AE70" s="170"/>
      <c r="AF70" s="170"/>
      <c r="AG70" s="170"/>
      <c r="AH70" s="170"/>
      <c r="AI70" s="170"/>
      <c r="AJ70" s="170"/>
      <c r="AK70" s="170"/>
      <c r="AL70" s="170"/>
      <c r="AM70" s="170"/>
      <c r="AN70" s="170"/>
      <c r="AO70" s="170"/>
    </row>
    <row r="71" spans="1:41">
      <c r="A71" t="s">
        <v>14</v>
      </c>
      <c r="B71" t="s">
        <v>505</v>
      </c>
      <c r="D71" s="301" t="s">
        <v>5</v>
      </c>
      <c r="E71" s="9" t="s">
        <v>165</v>
      </c>
      <c r="G71" s="301"/>
      <c r="H71" s="9"/>
      <c r="J71" s="301"/>
      <c r="M71" s="309"/>
    </row>
    <row r="72" spans="1:41" ht="18">
      <c r="A72" t="s">
        <v>26</v>
      </c>
      <c r="B72" t="s">
        <v>409</v>
      </c>
      <c r="D72" s="149" t="s">
        <v>26</v>
      </c>
      <c r="E72" s="216" t="s">
        <v>409</v>
      </c>
      <c r="G72" s="149" t="s">
        <v>28</v>
      </c>
      <c r="H72" s="216" t="s">
        <v>263</v>
      </c>
      <c r="I72" s="170"/>
      <c r="J72" s="306"/>
      <c r="K72" s="170"/>
      <c r="L72" s="170"/>
      <c r="M72" s="315"/>
      <c r="N72" s="191"/>
    </row>
    <row r="73" spans="1:41">
      <c r="A73" t="s">
        <v>66</v>
      </c>
      <c r="B73" t="s">
        <v>506</v>
      </c>
      <c r="D73" s="301" t="s">
        <v>66</v>
      </c>
      <c r="E73" s="3" t="s">
        <v>414</v>
      </c>
      <c r="G73" s="301"/>
      <c r="J73" s="301"/>
      <c r="M73" s="309"/>
    </row>
    <row r="74" spans="1:41">
      <c r="A74" t="s">
        <v>31</v>
      </c>
      <c r="B74" t="s">
        <v>507</v>
      </c>
      <c r="D74" s="301" t="s">
        <v>31</v>
      </c>
      <c r="E74" s="275" t="s">
        <v>223</v>
      </c>
      <c r="G74" s="301"/>
      <c r="H74" s="275"/>
      <c r="J74" s="301"/>
      <c r="M74" s="275"/>
    </row>
    <row r="75" spans="1:41" ht="18">
      <c r="A75" t="s">
        <v>19</v>
      </c>
      <c r="B75" t="s">
        <v>239</v>
      </c>
      <c r="D75" s="149" t="s">
        <v>19</v>
      </c>
      <c r="E75" s="261" t="s">
        <v>388</v>
      </c>
      <c r="G75" s="149" t="s">
        <v>20</v>
      </c>
      <c r="H75" s="261" t="s">
        <v>193</v>
      </c>
      <c r="J75" s="149" t="s">
        <v>21</v>
      </c>
      <c r="K75" t="s">
        <v>57</v>
      </c>
      <c r="M75" s="145" t="s">
        <v>18</v>
      </c>
      <c r="N75" t="s">
        <v>166</v>
      </c>
    </row>
    <row r="76" spans="1:41" ht="18">
      <c r="A76" t="s">
        <v>19</v>
      </c>
      <c r="B76" t="s">
        <v>240</v>
      </c>
      <c r="D76" s="149" t="s">
        <v>19</v>
      </c>
      <c r="E76" s="146" t="s">
        <v>239</v>
      </c>
      <c r="G76" s="149" t="s">
        <v>20</v>
      </c>
      <c r="H76" s="146" t="s">
        <v>176</v>
      </c>
      <c r="J76" s="149" t="s">
        <v>13</v>
      </c>
      <c r="K76" t="s">
        <v>176</v>
      </c>
      <c r="M76" s="145" t="s">
        <v>5</v>
      </c>
      <c r="N76" t="s">
        <v>164</v>
      </c>
    </row>
    <row r="77" spans="1:41" ht="18">
      <c r="A77" t="s">
        <v>20</v>
      </c>
      <c r="B77" t="s">
        <v>254</v>
      </c>
      <c r="D77" s="149" t="s">
        <v>19</v>
      </c>
      <c r="E77" s="146" t="s">
        <v>253</v>
      </c>
      <c r="G77" s="149" t="s">
        <v>15</v>
      </c>
      <c r="H77" s="146" t="s">
        <v>183</v>
      </c>
      <c r="J77" s="149" t="s">
        <v>30</v>
      </c>
      <c r="K77" t="s">
        <v>57</v>
      </c>
      <c r="M77" s="275"/>
    </row>
    <row r="78" spans="1:41" ht="21.75" customHeight="1">
      <c r="A78" t="s">
        <v>25</v>
      </c>
      <c r="B78" t="s">
        <v>502</v>
      </c>
      <c r="D78" s="149" t="s">
        <v>25</v>
      </c>
      <c r="E78" s="261" t="s">
        <v>377</v>
      </c>
      <c r="G78" s="149" t="s">
        <v>16</v>
      </c>
      <c r="H78" s="261" t="s">
        <v>47</v>
      </c>
      <c r="J78" s="149" t="s">
        <v>15</v>
      </c>
      <c r="K78" t="s">
        <v>182</v>
      </c>
      <c r="M78" s="148" t="s">
        <v>125</v>
      </c>
      <c r="N78" t="s">
        <v>139</v>
      </c>
    </row>
    <row r="79" spans="1:41" ht="18">
      <c r="A79" t="s">
        <v>12</v>
      </c>
      <c r="B79" t="s">
        <v>502</v>
      </c>
      <c r="D79" s="149" t="s">
        <v>12</v>
      </c>
      <c r="E79" s="261" t="s">
        <v>196</v>
      </c>
      <c r="G79" s="149" t="s">
        <v>19</v>
      </c>
      <c r="H79" s="261" t="s">
        <v>244</v>
      </c>
      <c r="J79" s="149" t="s">
        <v>80</v>
      </c>
      <c r="K79" t="s">
        <v>190</v>
      </c>
      <c r="M79" s="151" t="s">
        <v>66</v>
      </c>
      <c r="N79" t="s">
        <v>154</v>
      </c>
    </row>
    <row r="80" spans="1:41" ht="18">
      <c r="A80" t="s">
        <v>80</v>
      </c>
      <c r="B80" t="s">
        <v>372</v>
      </c>
      <c r="D80" s="149" t="s">
        <v>80</v>
      </c>
      <c r="E80" s="261" t="s">
        <v>199</v>
      </c>
      <c r="G80" s="149" t="s">
        <v>7</v>
      </c>
      <c r="H80" s="261" t="s">
        <v>228</v>
      </c>
      <c r="J80" s="149" t="s">
        <v>68</v>
      </c>
      <c r="K80" t="s">
        <v>98</v>
      </c>
      <c r="M80" s="310" t="s">
        <v>125</v>
      </c>
      <c r="N80" t="s">
        <v>141</v>
      </c>
    </row>
    <row r="81" spans="1:41" ht="18">
      <c r="A81" t="s">
        <v>15</v>
      </c>
      <c r="B81" t="s">
        <v>401</v>
      </c>
      <c r="C81" s="170"/>
      <c r="D81" s="149" t="s">
        <v>8</v>
      </c>
      <c r="E81" s="216" t="s">
        <v>214</v>
      </c>
      <c r="F81" s="170"/>
      <c r="G81" s="149" t="s">
        <v>31</v>
      </c>
      <c r="H81" s="216" t="s">
        <v>259</v>
      </c>
      <c r="I81" s="170"/>
      <c r="J81" s="306"/>
      <c r="K81" s="170"/>
      <c r="L81" s="170"/>
      <c r="M81" s="256"/>
      <c r="N81" s="191"/>
      <c r="O81" s="170"/>
      <c r="P81" s="170"/>
      <c r="Q81" s="170"/>
      <c r="R81" s="170"/>
      <c r="S81" s="170"/>
      <c r="T81" s="170"/>
      <c r="U81" s="170"/>
      <c r="V81" s="170"/>
      <c r="W81" s="170"/>
      <c r="X81" s="170"/>
      <c r="Y81" s="170"/>
      <c r="Z81" s="170"/>
      <c r="AA81" s="170"/>
      <c r="AB81" s="170"/>
      <c r="AC81" s="170"/>
      <c r="AD81" s="170"/>
      <c r="AE81" s="170"/>
      <c r="AF81" s="170"/>
      <c r="AG81" s="170"/>
      <c r="AH81" s="170"/>
      <c r="AI81" s="170"/>
      <c r="AJ81" s="170"/>
      <c r="AK81" s="170"/>
      <c r="AL81" s="170"/>
      <c r="AM81" s="170"/>
      <c r="AN81" s="170"/>
      <c r="AO81" s="170"/>
    </row>
    <row r="82" spans="1:41" ht="18">
      <c r="A82" t="s">
        <v>7</v>
      </c>
      <c r="B82" t="s">
        <v>177</v>
      </c>
      <c r="D82" s="149" t="s">
        <v>7</v>
      </c>
      <c r="E82" s="168" t="s">
        <v>177</v>
      </c>
      <c r="G82" s="149" t="s">
        <v>19</v>
      </c>
      <c r="H82" s="168" t="s">
        <v>232</v>
      </c>
      <c r="J82" s="149" t="s">
        <v>4</v>
      </c>
      <c r="K82" t="s">
        <v>57</v>
      </c>
      <c r="M82" s="307" t="s">
        <v>66</v>
      </c>
      <c r="N82" t="s">
        <v>157</v>
      </c>
    </row>
    <row r="83" spans="1:41" ht="18">
      <c r="A83" t="s">
        <v>19</v>
      </c>
      <c r="B83" t="s">
        <v>242</v>
      </c>
      <c r="D83" s="149" t="s">
        <v>19</v>
      </c>
      <c r="E83" s="216"/>
      <c r="G83" s="149" t="s">
        <v>11</v>
      </c>
      <c r="H83" s="216" t="s">
        <v>138</v>
      </c>
      <c r="J83" s="149" t="s">
        <v>12</v>
      </c>
      <c r="K83" t="s">
        <v>176</v>
      </c>
      <c r="M83" s="9"/>
    </row>
    <row r="84" spans="1:41">
      <c r="A84" t="s">
        <v>28</v>
      </c>
      <c r="B84" t="s">
        <v>242</v>
      </c>
      <c r="D84" s="301" t="s">
        <v>18</v>
      </c>
      <c r="E84" s="3" t="s">
        <v>262</v>
      </c>
      <c r="G84" s="301"/>
      <c r="J84" s="301"/>
    </row>
    <row r="85" spans="1:41">
      <c r="A85" t="s">
        <v>356</v>
      </c>
      <c r="B85" t="s">
        <v>242</v>
      </c>
      <c r="D85" s="301" t="s">
        <v>5</v>
      </c>
      <c r="E85" s="275" t="s">
        <v>163</v>
      </c>
      <c r="G85" s="301"/>
      <c r="H85" s="275"/>
      <c r="J85" s="301"/>
    </row>
    <row r="86" spans="1:41">
      <c r="A86" t="s">
        <v>66</v>
      </c>
      <c r="B86" t="s">
        <v>490</v>
      </c>
      <c r="D86" s="301" t="s">
        <v>66</v>
      </c>
      <c r="E86" s="275" t="s">
        <v>415</v>
      </c>
      <c r="G86" s="301"/>
      <c r="H86" s="275"/>
      <c r="J86" s="301"/>
      <c r="M86" s="9"/>
    </row>
    <row r="87" spans="1:41" ht="18">
      <c r="A87" t="s">
        <v>7</v>
      </c>
      <c r="B87" t="s">
        <v>475</v>
      </c>
      <c r="D87" s="149" t="s">
        <v>78</v>
      </c>
      <c r="E87" s="261" t="s">
        <v>381</v>
      </c>
      <c r="G87" s="149" t="s">
        <v>19</v>
      </c>
      <c r="H87" s="261" t="s">
        <v>235</v>
      </c>
      <c r="J87" s="149" t="s">
        <v>80</v>
      </c>
      <c r="K87" t="s">
        <v>62</v>
      </c>
      <c r="M87" s="307" t="s">
        <v>66</v>
      </c>
      <c r="N87" t="s">
        <v>148</v>
      </c>
    </row>
    <row r="88" spans="1:41">
      <c r="A88" t="s">
        <v>31</v>
      </c>
      <c r="B88" t="s">
        <v>259</v>
      </c>
      <c r="D88" s="301" t="s">
        <v>31</v>
      </c>
      <c r="E88" s="275" t="s">
        <v>382</v>
      </c>
      <c r="G88" s="301"/>
      <c r="H88" s="275"/>
      <c r="J88" s="301"/>
      <c r="M88" s="9"/>
    </row>
    <row r="89" spans="1:41" ht="18">
      <c r="A89" t="s">
        <v>19</v>
      </c>
      <c r="B89" t="s">
        <v>389</v>
      </c>
      <c r="D89" s="149" t="s">
        <v>19</v>
      </c>
      <c r="E89" s="146" t="s">
        <v>240</v>
      </c>
      <c r="G89" s="149" t="s">
        <v>20</v>
      </c>
      <c r="H89" s="146" t="s">
        <v>176</v>
      </c>
      <c r="J89" s="149" t="s">
        <v>24</v>
      </c>
      <c r="K89" t="s">
        <v>57</v>
      </c>
      <c r="M89" s="217" t="s">
        <v>28</v>
      </c>
      <c r="N89" t="s">
        <v>63</v>
      </c>
    </row>
    <row r="90" spans="1:41" ht="18">
      <c r="A90" t="s">
        <v>68</v>
      </c>
      <c r="B90" t="s">
        <v>98</v>
      </c>
      <c r="D90" s="149" t="s">
        <v>68</v>
      </c>
      <c r="E90" s="261" t="s">
        <v>98</v>
      </c>
      <c r="G90" s="149" t="s">
        <v>124</v>
      </c>
      <c r="H90" s="261" t="s">
        <v>57</v>
      </c>
      <c r="J90" s="144" t="s">
        <v>66</v>
      </c>
      <c r="K90" t="s">
        <v>156</v>
      </c>
      <c r="M90" s="217" t="s">
        <v>97</v>
      </c>
      <c r="N90" t="s">
        <v>58</v>
      </c>
    </row>
    <row r="91" spans="1:41" ht="18">
      <c r="A91" t="s">
        <v>15</v>
      </c>
      <c r="B91" t="s">
        <v>483</v>
      </c>
      <c r="D91" s="149" t="s">
        <v>15</v>
      </c>
      <c r="E91" s="146" t="s">
        <v>401</v>
      </c>
      <c r="G91" s="149" t="s">
        <v>13</v>
      </c>
      <c r="H91" s="146" t="s">
        <v>176</v>
      </c>
      <c r="J91" s="9"/>
      <c r="M91" s="9"/>
    </row>
    <row r="92" spans="1:41" ht="18">
      <c r="A92" t="s">
        <v>171</v>
      </c>
      <c r="B92" t="s">
        <v>402</v>
      </c>
      <c r="C92" s="170"/>
      <c r="D92" s="144" t="s">
        <v>26</v>
      </c>
      <c r="E92" s="146" t="s">
        <v>410</v>
      </c>
      <c r="F92" s="170"/>
      <c r="G92" s="144" t="s">
        <v>14</v>
      </c>
      <c r="H92" s="146" t="s">
        <v>265</v>
      </c>
      <c r="I92" s="170"/>
      <c r="J92" s="256"/>
      <c r="K92" s="170"/>
      <c r="L92" s="170"/>
      <c r="M92" s="256"/>
      <c r="N92" s="191"/>
      <c r="O92" s="170"/>
      <c r="P92" s="170"/>
      <c r="Q92" s="170"/>
      <c r="R92" s="170"/>
      <c r="S92" s="170"/>
      <c r="T92" s="170"/>
      <c r="U92" s="170"/>
      <c r="V92" s="170"/>
      <c r="W92" s="170"/>
      <c r="X92" s="170"/>
      <c r="Y92" s="170"/>
      <c r="Z92" s="170"/>
      <c r="AA92" s="170"/>
      <c r="AB92" s="170"/>
      <c r="AC92" s="170"/>
      <c r="AD92" s="170"/>
      <c r="AE92" s="170"/>
      <c r="AF92" s="170"/>
      <c r="AG92" s="170"/>
      <c r="AH92" s="170"/>
      <c r="AI92" s="170"/>
      <c r="AJ92" s="170"/>
      <c r="AK92" s="170"/>
      <c r="AL92" s="170"/>
      <c r="AM92" s="170"/>
      <c r="AN92" s="170"/>
      <c r="AO92" s="170"/>
    </row>
    <row r="93" spans="1:41">
      <c r="A93" t="s">
        <v>14</v>
      </c>
      <c r="B93" t="s">
        <v>501</v>
      </c>
      <c r="D93" s="302" t="s">
        <v>5</v>
      </c>
      <c r="E93" s="275" t="s">
        <v>178</v>
      </c>
      <c r="G93" s="302"/>
      <c r="H93" s="275"/>
      <c r="J93" s="193"/>
      <c r="M93" s="9"/>
    </row>
    <row r="94" spans="1:41" ht="18">
      <c r="A94" t="s">
        <v>12</v>
      </c>
      <c r="B94" t="s">
        <v>196</v>
      </c>
      <c r="D94" s="144" t="s">
        <v>12</v>
      </c>
      <c r="E94" s="193" t="s">
        <v>230</v>
      </c>
      <c r="G94" s="144" t="s">
        <v>19</v>
      </c>
      <c r="H94" s="193" t="s">
        <v>242</v>
      </c>
      <c r="J94" s="217" t="s">
        <v>25</v>
      </c>
      <c r="K94" t="s">
        <v>193</v>
      </c>
      <c r="M94" s="216" t="s">
        <v>4</v>
      </c>
      <c r="N94" t="s">
        <v>57</v>
      </c>
    </row>
    <row r="95" spans="1:41" s="170" customFormat="1" ht="18">
      <c r="A95" t="s">
        <v>19</v>
      </c>
      <c r="B95" t="s">
        <v>245</v>
      </c>
      <c r="C95" s="3"/>
      <c r="D95" s="144" t="s">
        <v>19</v>
      </c>
      <c r="E95" s="216"/>
      <c r="F95" s="3"/>
      <c r="G95" s="144" t="s">
        <v>11</v>
      </c>
      <c r="H95" s="216" t="s">
        <v>135</v>
      </c>
      <c r="I95" s="3"/>
      <c r="J95" s="217" t="s">
        <v>12</v>
      </c>
      <c r="K95" t="s">
        <v>196</v>
      </c>
      <c r="L95" s="3"/>
      <c r="M95" s="9"/>
      <c r="N95" s="14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  <c r="AA95" s="3"/>
      <c r="AB95" s="3"/>
      <c r="AC95" s="3"/>
      <c r="AD95" s="3"/>
      <c r="AE95" s="3"/>
      <c r="AF95" s="3"/>
      <c r="AG95" s="3"/>
      <c r="AH95" s="3"/>
      <c r="AI95" s="3"/>
      <c r="AJ95" s="3"/>
      <c r="AK95" s="3"/>
      <c r="AL95" s="3"/>
      <c r="AM95" s="3"/>
      <c r="AN95" s="3"/>
      <c r="AO95" s="3"/>
    </row>
    <row r="96" spans="1:41" ht="18">
      <c r="A96" t="s">
        <v>80</v>
      </c>
      <c r="B96" t="s">
        <v>460</v>
      </c>
      <c r="D96" s="144" t="s">
        <v>80</v>
      </c>
      <c r="E96" s="261" t="s">
        <v>190</v>
      </c>
      <c r="G96" s="144" t="s">
        <v>97</v>
      </c>
      <c r="H96" s="261" t="s">
        <v>221</v>
      </c>
      <c r="J96" s="217" t="s">
        <v>20</v>
      </c>
      <c r="K96" t="s">
        <v>176</v>
      </c>
      <c r="M96" s="217" t="s">
        <v>25</v>
      </c>
      <c r="N96" t="s">
        <v>53</v>
      </c>
    </row>
    <row r="97" spans="1:41" ht="18">
      <c r="A97" t="s">
        <v>96</v>
      </c>
      <c r="B97" t="s">
        <v>395</v>
      </c>
      <c r="D97" s="144" t="s">
        <v>24</v>
      </c>
      <c r="E97" s="261" t="s">
        <v>367</v>
      </c>
      <c r="G97" s="144" t="s">
        <v>97</v>
      </c>
      <c r="H97" s="261" t="s">
        <v>190</v>
      </c>
      <c r="J97" s="217" t="s">
        <v>31</v>
      </c>
      <c r="K97" t="s">
        <v>175</v>
      </c>
      <c r="M97" s="217" t="s">
        <v>97</v>
      </c>
      <c r="N97" t="s">
        <v>199</v>
      </c>
    </row>
    <row r="98" spans="1:41" s="170" customFormat="1" ht="18">
      <c r="A98" t="s">
        <v>20</v>
      </c>
      <c r="B98" t="s">
        <v>396</v>
      </c>
      <c r="C98" s="3"/>
      <c r="D98" s="144" t="s">
        <v>19</v>
      </c>
      <c r="E98" s="146" t="s">
        <v>394</v>
      </c>
      <c r="F98" s="3"/>
      <c r="G98" s="144" t="s">
        <v>15</v>
      </c>
      <c r="H98" s="146" t="s">
        <v>135</v>
      </c>
      <c r="I98" s="3"/>
      <c r="J98" s="217" t="s">
        <v>28</v>
      </c>
      <c r="K98" t="s">
        <v>193</v>
      </c>
      <c r="L98" s="3"/>
      <c r="M98" s="9"/>
      <c r="N98" s="14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  <c r="AA98" s="3"/>
      <c r="AB98" s="3"/>
      <c r="AC98" s="3"/>
      <c r="AD98" s="3"/>
      <c r="AE98" s="3"/>
      <c r="AF98" s="3"/>
      <c r="AG98" s="3"/>
      <c r="AH98" s="3"/>
      <c r="AI98" s="3"/>
      <c r="AJ98" s="3"/>
      <c r="AK98" s="3"/>
      <c r="AL98" s="3"/>
      <c r="AM98" s="3"/>
      <c r="AN98" s="3"/>
      <c r="AO98" s="3"/>
    </row>
    <row r="99" spans="1:41">
      <c r="A99" t="s">
        <v>66</v>
      </c>
      <c r="B99" t="s">
        <v>417</v>
      </c>
      <c r="D99" s="302" t="s">
        <v>66</v>
      </c>
      <c r="E99" s="275" t="s">
        <v>416</v>
      </c>
      <c r="G99" s="302"/>
      <c r="H99" s="275"/>
      <c r="J99" s="193"/>
      <c r="M99" s="9"/>
    </row>
    <row r="100" spans="1:41" ht="18">
      <c r="A100" t="s">
        <v>19</v>
      </c>
      <c r="B100" t="s">
        <v>390</v>
      </c>
      <c r="D100" s="144" t="s">
        <v>19</v>
      </c>
      <c r="E100" s="263"/>
      <c r="G100" s="144" t="s">
        <v>171</v>
      </c>
      <c r="H100" s="263" t="s">
        <v>214</v>
      </c>
      <c r="J100" s="217" t="s">
        <v>12</v>
      </c>
      <c r="K100" t="s">
        <v>135</v>
      </c>
      <c r="M100" s="9"/>
    </row>
    <row r="101" spans="1:41" s="170" customFormat="1" ht="18">
      <c r="A101" t="s">
        <v>68</v>
      </c>
      <c r="B101" t="s">
        <v>455</v>
      </c>
      <c r="C101" s="3"/>
      <c r="D101" s="144" t="s">
        <v>68</v>
      </c>
      <c r="E101" s="261" t="s">
        <v>43</v>
      </c>
      <c r="F101" s="3"/>
      <c r="G101" s="144" t="s">
        <v>24</v>
      </c>
      <c r="H101" s="261" t="s">
        <v>57</v>
      </c>
      <c r="I101" s="3"/>
      <c r="J101" s="217" t="s">
        <v>96</v>
      </c>
      <c r="K101" t="s">
        <v>57</v>
      </c>
      <c r="L101" s="3"/>
      <c r="M101" s="217" t="s">
        <v>97</v>
      </c>
      <c r="N101" t="s">
        <v>62</v>
      </c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  <c r="AA101" s="3"/>
      <c r="AB101" s="3"/>
      <c r="AC101" s="3"/>
      <c r="AD101" s="3"/>
      <c r="AE101" s="3"/>
      <c r="AF101" s="3"/>
      <c r="AG101" s="3"/>
      <c r="AH101" s="3"/>
      <c r="AI101" s="3"/>
      <c r="AJ101" s="3"/>
      <c r="AK101" s="3"/>
      <c r="AL101" s="3"/>
      <c r="AM101" s="3"/>
      <c r="AN101" s="3"/>
      <c r="AO101" s="3"/>
    </row>
    <row r="102" spans="1:41" ht="18">
      <c r="A102" t="s">
        <v>19</v>
      </c>
      <c r="B102" t="s">
        <v>248</v>
      </c>
      <c r="D102" s="144" t="s">
        <v>19</v>
      </c>
      <c r="E102" s="146" t="s">
        <v>242</v>
      </c>
      <c r="G102" s="144" t="s">
        <v>20</v>
      </c>
      <c r="H102" s="146" t="s">
        <v>198</v>
      </c>
      <c r="J102" s="217" t="s">
        <v>13</v>
      </c>
      <c r="K102" t="s">
        <v>194</v>
      </c>
      <c r="M102" s="217" t="s">
        <v>5</v>
      </c>
      <c r="N102" t="s">
        <v>165</v>
      </c>
    </row>
    <row r="103" spans="1:41" ht="18">
      <c r="A103" t="s">
        <v>19</v>
      </c>
      <c r="B103" t="s">
        <v>249</v>
      </c>
      <c r="D103" s="144" t="s">
        <v>19</v>
      </c>
      <c r="E103" s="146" t="s">
        <v>389</v>
      </c>
      <c r="G103" s="144" t="s">
        <v>20</v>
      </c>
      <c r="H103" s="146" t="s">
        <v>135</v>
      </c>
      <c r="J103" s="217" t="s">
        <v>18</v>
      </c>
      <c r="K103" t="s">
        <v>48</v>
      </c>
      <c r="M103" s="217" t="s">
        <v>13</v>
      </c>
      <c r="N103" t="s">
        <v>44</v>
      </c>
    </row>
    <row r="104" spans="1:41" s="170" customFormat="1" ht="18">
      <c r="A104" t="s">
        <v>80</v>
      </c>
      <c r="B104" t="s">
        <v>374</v>
      </c>
      <c r="C104" s="3"/>
      <c r="D104" s="144" t="s">
        <v>80</v>
      </c>
      <c r="E104" s="261" t="s">
        <v>371</v>
      </c>
      <c r="F104" s="3"/>
      <c r="G104" s="144" t="s">
        <v>25</v>
      </c>
      <c r="H104" s="261" t="s">
        <v>47</v>
      </c>
      <c r="I104" s="3"/>
      <c r="J104" s="217" t="s">
        <v>5</v>
      </c>
      <c r="K104" t="s">
        <v>165</v>
      </c>
      <c r="L104" s="3"/>
      <c r="M104" s="217" t="s">
        <v>20</v>
      </c>
      <c r="N104" t="s">
        <v>135</v>
      </c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  <c r="AA104" s="3"/>
      <c r="AB104" s="3"/>
      <c r="AC104" s="3"/>
      <c r="AD104" s="3"/>
      <c r="AE104" s="3"/>
      <c r="AF104" s="3"/>
      <c r="AG104" s="3"/>
      <c r="AH104" s="3"/>
      <c r="AI104" s="3"/>
      <c r="AJ104" s="3"/>
      <c r="AK104" s="3"/>
      <c r="AL104" s="3"/>
      <c r="AM104" s="3"/>
      <c r="AN104" s="3"/>
      <c r="AO104" s="3"/>
    </row>
    <row r="105" spans="1:41" ht="18">
      <c r="A105" t="s">
        <v>19</v>
      </c>
      <c r="B105" t="s">
        <v>392</v>
      </c>
      <c r="D105" s="144" t="s">
        <v>19</v>
      </c>
      <c r="E105" s="259" t="s">
        <v>245</v>
      </c>
      <c r="G105" s="144" t="s">
        <v>20</v>
      </c>
      <c r="H105" s="259" t="s">
        <v>254</v>
      </c>
      <c r="J105" s="217" t="s">
        <v>17</v>
      </c>
      <c r="K105" t="s">
        <v>56</v>
      </c>
      <c r="M105" s="217" t="s">
        <v>5</v>
      </c>
      <c r="N105" t="s">
        <v>163</v>
      </c>
    </row>
    <row r="106" spans="1:41" ht="18">
      <c r="A106" t="s">
        <v>15</v>
      </c>
      <c r="B106" t="s">
        <v>403</v>
      </c>
      <c r="D106" s="144" t="s">
        <v>15</v>
      </c>
      <c r="E106" s="263" t="s">
        <v>400</v>
      </c>
      <c r="G106" s="144" t="s">
        <v>4</v>
      </c>
      <c r="H106" s="263" t="s">
        <v>214</v>
      </c>
      <c r="I106" s="170"/>
      <c r="J106" s="256"/>
      <c r="K106" s="170"/>
      <c r="L106" s="170"/>
      <c r="M106" s="256"/>
      <c r="N106" s="191"/>
    </row>
    <row r="107" spans="1:41" s="170" customFormat="1">
      <c r="A107" t="s">
        <v>66</v>
      </c>
      <c r="B107" t="s">
        <v>491</v>
      </c>
      <c r="C107" s="3"/>
      <c r="D107" s="302" t="s">
        <v>66</v>
      </c>
      <c r="E107" s="275" t="s">
        <v>228</v>
      </c>
      <c r="F107" s="3"/>
      <c r="G107" s="302"/>
      <c r="H107" s="275"/>
      <c r="I107" s="3"/>
      <c r="J107" s="193"/>
      <c r="K107" s="3"/>
      <c r="L107" s="3"/>
      <c r="M107" s="9"/>
      <c r="N107" s="14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  <c r="AA107" s="3"/>
      <c r="AB107" s="3"/>
      <c r="AC107" s="3"/>
      <c r="AD107" s="3"/>
      <c r="AE107" s="3"/>
      <c r="AF107" s="3"/>
      <c r="AG107" s="3"/>
      <c r="AH107" s="3"/>
      <c r="AI107" s="3"/>
      <c r="AJ107" s="3"/>
      <c r="AK107" s="3"/>
      <c r="AL107" s="3"/>
      <c r="AM107" s="3"/>
      <c r="AN107" s="3"/>
      <c r="AO107" s="3"/>
    </row>
    <row r="108" spans="1:41" ht="18">
      <c r="A108" t="s">
        <v>80</v>
      </c>
      <c r="B108" t="s">
        <v>463</v>
      </c>
      <c r="D108" s="144" t="s">
        <v>80</v>
      </c>
      <c r="E108" s="261" t="s">
        <v>373</v>
      </c>
      <c r="G108" s="144" t="s">
        <v>25</v>
      </c>
      <c r="H108" s="261" t="s">
        <v>222</v>
      </c>
      <c r="J108" s="217" t="s">
        <v>125</v>
      </c>
      <c r="K108" t="s">
        <v>141</v>
      </c>
      <c r="M108" s="217" t="s">
        <v>20</v>
      </c>
      <c r="N108" t="s">
        <v>137</v>
      </c>
    </row>
    <row r="109" spans="1:41">
      <c r="A109" t="s">
        <v>2</v>
      </c>
      <c r="B109" t="s">
        <v>412</v>
      </c>
      <c r="D109" s="302" t="s">
        <v>118</v>
      </c>
      <c r="E109" s="275"/>
      <c r="G109" s="302"/>
      <c r="H109" s="275"/>
      <c r="J109"/>
    </row>
    <row r="110" spans="1:41" s="170" customFormat="1" ht="18">
      <c r="A110" t="s">
        <v>19</v>
      </c>
      <c r="B110" t="s">
        <v>250</v>
      </c>
      <c r="C110" s="3"/>
      <c r="D110" s="144" t="s">
        <v>19</v>
      </c>
      <c r="E110" s="146" t="s">
        <v>390</v>
      </c>
      <c r="F110" s="3"/>
      <c r="G110" s="144" t="s">
        <v>20</v>
      </c>
      <c r="H110" s="146" t="s">
        <v>255</v>
      </c>
      <c r="I110" s="3"/>
      <c r="J110" s="217" t="s">
        <v>18</v>
      </c>
      <c r="K110" t="s">
        <v>166</v>
      </c>
      <c r="L110" s="3"/>
      <c r="M110" s="217" t="s">
        <v>13</v>
      </c>
      <c r="N110" t="s">
        <v>45</v>
      </c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  <c r="AA110" s="3"/>
      <c r="AB110" s="3"/>
      <c r="AC110" s="3"/>
      <c r="AD110" s="3"/>
      <c r="AE110" s="3"/>
      <c r="AF110" s="3"/>
      <c r="AG110" s="3"/>
      <c r="AH110" s="3"/>
      <c r="AI110" s="3"/>
      <c r="AJ110" s="3"/>
      <c r="AK110" s="3"/>
      <c r="AL110" s="3"/>
      <c r="AM110" s="3"/>
      <c r="AN110" s="3"/>
      <c r="AO110" s="3"/>
    </row>
    <row r="111" spans="1:41">
      <c r="A111" t="s">
        <v>66</v>
      </c>
      <c r="B111" t="s">
        <v>492</v>
      </c>
      <c r="D111" s="302" t="s">
        <v>66</v>
      </c>
      <c r="E111" s="275" t="s">
        <v>377</v>
      </c>
      <c r="G111" s="302"/>
      <c r="H111" s="275"/>
      <c r="J111" s="193"/>
      <c r="M111" s="9"/>
    </row>
    <row r="112" spans="1:41" ht="18">
      <c r="A112" t="s">
        <v>8</v>
      </c>
      <c r="B112" t="s">
        <v>256</v>
      </c>
      <c r="D112" s="144" t="s">
        <v>20</v>
      </c>
      <c r="E112" s="146" t="s">
        <v>255</v>
      </c>
      <c r="G112" s="144" t="s">
        <v>66</v>
      </c>
      <c r="H112" s="146" t="s">
        <v>173</v>
      </c>
      <c r="J112" s="9"/>
    </row>
    <row r="113" spans="1:41" s="170" customFormat="1" ht="18">
      <c r="A113" t="s">
        <v>20</v>
      </c>
      <c r="B113" t="s">
        <v>397</v>
      </c>
      <c r="C113" s="3"/>
      <c r="D113" s="144" t="s">
        <v>20</v>
      </c>
      <c r="E113" s="146" t="s">
        <v>395</v>
      </c>
      <c r="F113" s="3"/>
      <c r="G113" s="144" t="s">
        <v>66</v>
      </c>
      <c r="H113" s="146" t="s">
        <v>47</v>
      </c>
      <c r="I113" s="3"/>
      <c r="J113" s="9"/>
      <c r="K113" s="3"/>
      <c r="L113" s="3"/>
      <c r="M113" s="9"/>
      <c r="N113" s="14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  <c r="AA113" s="3"/>
      <c r="AB113" s="3"/>
      <c r="AC113" s="3"/>
      <c r="AD113" s="3"/>
      <c r="AE113" s="3"/>
      <c r="AF113" s="3"/>
      <c r="AG113" s="3"/>
      <c r="AH113" s="3"/>
      <c r="AI113" s="3"/>
      <c r="AJ113" s="3"/>
      <c r="AK113" s="3"/>
      <c r="AL113" s="3"/>
      <c r="AM113" s="3"/>
      <c r="AN113" s="3"/>
      <c r="AO113" s="3"/>
    </row>
    <row r="114" spans="1:41" ht="18">
      <c r="A114" t="s">
        <v>20</v>
      </c>
      <c r="B114" t="s">
        <v>255</v>
      </c>
      <c r="D114" s="144" t="s">
        <v>20</v>
      </c>
      <c r="E114" s="146" t="s">
        <v>228</v>
      </c>
      <c r="G114" s="144" t="s">
        <v>171</v>
      </c>
      <c r="H114" s="146" t="s">
        <v>258</v>
      </c>
      <c r="J114" s="9"/>
      <c r="M114" s="9"/>
    </row>
    <row r="115" spans="1:41" ht="18">
      <c r="A115" t="s">
        <v>68</v>
      </c>
      <c r="B115" t="s">
        <v>214</v>
      </c>
      <c r="D115" s="144" t="s">
        <v>68</v>
      </c>
      <c r="E115" s="304" t="s">
        <v>99</v>
      </c>
      <c r="G115" s="144" t="s">
        <v>124</v>
      </c>
      <c r="H115" s="304" t="s">
        <v>214</v>
      </c>
      <c r="J115" s="217" t="s">
        <v>66</v>
      </c>
      <c r="K115" t="s">
        <v>160</v>
      </c>
      <c r="M115" s="217" t="s">
        <v>97</v>
      </c>
      <c r="N115" t="s">
        <v>59</v>
      </c>
    </row>
    <row r="116" spans="1:41" s="170" customFormat="1" ht="18">
      <c r="A116" t="s">
        <v>3</v>
      </c>
      <c r="B116" t="s">
        <v>214</v>
      </c>
      <c r="C116" s="3"/>
      <c r="D116" s="144" t="s">
        <v>3</v>
      </c>
      <c r="E116" s="262" t="s">
        <v>214</v>
      </c>
      <c r="F116" s="3"/>
      <c r="G116" s="144" t="s">
        <v>97</v>
      </c>
      <c r="H116" s="262" t="s">
        <v>216</v>
      </c>
      <c r="I116" s="3"/>
      <c r="J116" s="217" t="s">
        <v>7</v>
      </c>
      <c r="K116" t="s">
        <v>177</v>
      </c>
      <c r="L116" s="3"/>
      <c r="M116" s="217" t="s">
        <v>25</v>
      </c>
      <c r="N116" t="s">
        <v>51</v>
      </c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  <c r="AA116" s="3"/>
      <c r="AB116" s="3"/>
      <c r="AC116" s="3"/>
      <c r="AD116" s="3"/>
      <c r="AE116" s="3"/>
      <c r="AF116" s="3"/>
      <c r="AG116" s="3"/>
      <c r="AH116" s="3"/>
      <c r="AI116" s="3"/>
      <c r="AJ116" s="3"/>
      <c r="AK116" s="3"/>
      <c r="AL116" s="3"/>
      <c r="AM116" s="3"/>
      <c r="AN116" s="3"/>
      <c r="AO116" s="3"/>
    </row>
    <row r="117" spans="1:41" ht="18">
      <c r="A117" t="s">
        <v>8</v>
      </c>
      <c r="B117" t="s">
        <v>214</v>
      </c>
      <c r="C117" s="170"/>
      <c r="D117" s="144" t="s">
        <v>20</v>
      </c>
      <c r="E117" s="146" t="s">
        <v>397</v>
      </c>
      <c r="F117" s="170"/>
      <c r="G117" s="144" t="s">
        <v>66</v>
      </c>
      <c r="H117" s="146" t="s">
        <v>174</v>
      </c>
      <c r="I117" s="170"/>
      <c r="J117" s="256"/>
      <c r="K117" s="170"/>
      <c r="L117" s="170"/>
      <c r="M117" s="256"/>
      <c r="N117" s="191"/>
      <c r="O117" s="170"/>
      <c r="P117" s="170"/>
      <c r="Q117" s="170"/>
      <c r="R117" s="170"/>
      <c r="S117" s="170"/>
      <c r="T117" s="170"/>
      <c r="U117" s="170"/>
      <c r="V117" s="170"/>
      <c r="W117" s="170"/>
      <c r="X117" s="170"/>
      <c r="Y117" s="170"/>
      <c r="Z117" s="170"/>
      <c r="AA117" s="170"/>
      <c r="AB117" s="170"/>
      <c r="AC117" s="170"/>
      <c r="AD117" s="170"/>
      <c r="AE117" s="170"/>
      <c r="AF117" s="170"/>
      <c r="AG117" s="170"/>
      <c r="AH117" s="170"/>
      <c r="AI117" s="170"/>
      <c r="AJ117" s="170"/>
      <c r="AK117" s="170"/>
      <c r="AL117" s="170"/>
      <c r="AM117" s="170"/>
      <c r="AN117" s="170"/>
      <c r="AO117" s="170"/>
    </row>
    <row r="118" spans="1:41" ht="18">
      <c r="A118" t="s">
        <v>15</v>
      </c>
      <c r="B118" t="s">
        <v>214</v>
      </c>
      <c r="D118" s="144" t="s">
        <v>8</v>
      </c>
      <c r="E118" s="263" t="s">
        <v>256</v>
      </c>
      <c r="G118" s="144" t="s">
        <v>31</v>
      </c>
      <c r="H118" s="263" t="s">
        <v>223</v>
      </c>
      <c r="J118" s="9"/>
      <c r="M118" s="9"/>
    </row>
    <row r="119" spans="1:41" s="170" customFormat="1" ht="18">
      <c r="A119" t="s">
        <v>171</v>
      </c>
      <c r="B119" t="s">
        <v>214</v>
      </c>
      <c r="C119" s="3"/>
      <c r="D119" s="144" t="s">
        <v>26</v>
      </c>
      <c r="E119" s="146" t="s">
        <v>394</v>
      </c>
      <c r="F119" s="3"/>
      <c r="G119" s="144" t="s">
        <v>10</v>
      </c>
      <c r="H119" s="146" t="s">
        <v>266</v>
      </c>
      <c r="I119" s="3"/>
      <c r="J119" s="9"/>
      <c r="K119" s="3"/>
      <c r="L119" s="3"/>
      <c r="M119" s="9"/>
      <c r="N119" s="14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  <c r="AA119" s="3"/>
      <c r="AB119" s="3"/>
      <c r="AC119" s="3"/>
      <c r="AD119" s="3"/>
      <c r="AE119" s="3"/>
      <c r="AF119" s="3"/>
      <c r="AG119" s="3"/>
      <c r="AH119" s="3"/>
      <c r="AI119" s="3"/>
      <c r="AJ119" s="3"/>
      <c r="AK119" s="3"/>
      <c r="AL119" s="3"/>
      <c r="AM119" s="3"/>
      <c r="AN119" s="3"/>
      <c r="AO119" s="3"/>
    </row>
    <row r="120" spans="1:41">
      <c r="A120" t="s">
        <v>4</v>
      </c>
      <c r="B120" t="s">
        <v>214</v>
      </c>
      <c r="D120" s="302" t="s">
        <v>4</v>
      </c>
      <c r="E120" s="275" t="s">
        <v>260</v>
      </c>
      <c r="G120" s="302"/>
      <c r="H120" s="275"/>
      <c r="J120" s="193"/>
      <c r="M120" s="9"/>
    </row>
    <row r="121" spans="1:41" ht="18">
      <c r="A121" t="s">
        <v>77</v>
      </c>
      <c r="B121" t="s">
        <v>457</v>
      </c>
      <c r="D121" s="144" t="s">
        <v>82</v>
      </c>
      <c r="E121" s="262"/>
      <c r="G121" s="144" t="s">
        <v>97</v>
      </c>
      <c r="H121" s="262" t="s">
        <v>61</v>
      </c>
      <c r="J121" s="217" t="s">
        <v>66</v>
      </c>
      <c r="K121" t="s">
        <v>149</v>
      </c>
      <c r="M121" s="217" t="s">
        <v>97</v>
      </c>
      <c r="N121" t="s">
        <v>61</v>
      </c>
    </row>
    <row r="122" spans="1:41" s="170" customFormat="1" ht="18">
      <c r="A122" t="s">
        <v>80</v>
      </c>
      <c r="B122" t="s">
        <v>229</v>
      </c>
      <c r="C122" s="3"/>
      <c r="D122" s="144" t="s">
        <v>80</v>
      </c>
      <c r="E122" s="262" t="s">
        <v>229</v>
      </c>
      <c r="F122" s="3"/>
      <c r="G122" s="144" t="s">
        <v>25</v>
      </c>
      <c r="H122" s="262" t="s">
        <v>227</v>
      </c>
      <c r="I122" s="3"/>
      <c r="J122" s="217" t="s">
        <v>5</v>
      </c>
      <c r="K122" t="s">
        <v>178</v>
      </c>
      <c r="L122" s="3"/>
      <c r="M122" s="312" t="s">
        <v>12</v>
      </c>
      <c r="N122" t="s">
        <v>135</v>
      </c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  <c r="AA122" s="3"/>
      <c r="AB122" s="3"/>
      <c r="AC122" s="3"/>
      <c r="AD122" s="3"/>
      <c r="AE122" s="3"/>
      <c r="AF122" s="3"/>
      <c r="AG122" s="3"/>
      <c r="AH122" s="3"/>
      <c r="AI122" s="3"/>
      <c r="AJ122" s="3"/>
      <c r="AK122" s="3"/>
      <c r="AL122" s="3"/>
      <c r="AM122" s="3"/>
      <c r="AN122" s="3"/>
      <c r="AO122" s="3"/>
    </row>
    <row r="123" spans="1:41" ht="18">
      <c r="A123" t="s">
        <v>21</v>
      </c>
      <c r="B123" t="s">
        <v>229</v>
      </c>
      <c r="D123" s="144" t="s">
        <v>16</v>
      </c>
      <c r="E123" s="259" t="s">
        <v>377</v>
      </c>
      <c r="G123" s="144" t="s">
        <v>19</v>
      </c>
      <c r="H123" s="259" t="s">
        <v>240</v>
      </c>
      <c r="J123" s="217" t="s">
        <v>80</v>
      </c>
      <c r="K123" t="s">
        <v>199</v>
      </c>
      <c r="M123" s="307" t="s">
        <v>66</v>
      </c>
      <c r="N123" t="s">
        <v>149</v>
      </c>
    </row>
    <row r="124" spans="1:41" ht="18">
      <c r="A124" t="s">
        <v>6</v>
      </c>
      <c r="B124" t="s">
        <v>229</v>
      </c>
      <c r="C124" s="170"/>
      <c r="D124" s="144" t="s">
        <v>11</v>
      </c>
      <c r="E124" s="146" t="s">
        <v>138</v>
      </c>
      <c r="F124" s="170"/>
      <c r="G124" s="144" t="s">
        <v>5</v>
      </c>
      <c r="H124" s="146" t="s">
        <v>180</v>
      </c>
      <c r="I124" s="170"/>
      <c r="J124" s="256"/>
      <c r="K124" s="170"/>
      <c r="L124" s="170"/>
      <c r="M124" s="170"/>
      <c r="N124" s="191"/>
      <c r="O124" s="170"/>
      <c r="P124" s="170"/>
      <c r="Q124" s="170"/>
      <c r="R124" s="170"/>
      <c r="S124" s="170"/>
      <c r="T124" s="170"/>
      <c r="U124" s="170"/>
      <c r="V124" s="170"/>
      <c r="W124" s="170"/>
      <c r="X124" s="170"/>
      <c r="Y124" s="170"/>
      <c r="Z124" s="170"/>
      <c r="AA124" s="170"/>
      <c r="AB124" s="170"/>
      <c r="AC124" s="170"/>
      <c r="AD124" s="170"/>
      <c r="AE124" s="170"/>
      <c r="AF124" s="170"/>
      <c r="AG124" s="170"/>
      <c r="AH124" s="170"/>
      <c r="AI124" s="170"/>
      <c r="AJ124" s="170"/>
      <c r="AK124" s="170"/>
      <c r="AL124" s="170"/>
      <c r="AM124" s="170"/>
      <c r="AN124" s="170"/>
      <c r="AO124" s="170"/>
    </row>
    <row r="125" spans="1:41" s="170" customFormat="1" ht="18">
      <c r="A125" t="s">
        <v>15</v>
      </c>
      <c r="B125" t="s">
        <v>484</v>
      </c>
      <c r="C125" s="3"/>
      <c r="D125" s="144" t="s">
        <v>15</v>
      </c>
      <c r="E125" s="146" t="s">
        <v>402</v>
      </c>
      <c r="F125" s="3"/>
      <c r="G125" s="144" t="s">
        <v>13</v>
      </c>
      <c r="H125" s="146" t="s">
        <v>210</v>
      </c>
      <c r="I125" s="3"/>
      <c r="J125" s="9"/>
      <c r="K125" s="3"/>
      <c r="L125" s="3"/>
      <c r="M125" s="9"/>
      <c r="N125" s="14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  <c r="AA125" s="3"/>
      <c r="AB125" s="3"/>
      <c r="AC125" s="3"/>
      <c r="AD125" s="3"/>
      <c r="AE125" s="3"/>
      <c r="AF125" s="3"/>
      <c r="AG125" s="3"/>
      <c r="AH125" s="3"/>
      <c r="AI125" s="3"/>
      <c r="AJ125" s="3"/>
      <c r="AK125" s="3"/>
      <c r="AL125" s="3"/>
      <c r="AM125" s="3"/>
      <c r="AN125" s="3"/>
      <c r="AO125" s="3"/>
    </row>
    <row r="126" spans="1:41">
      <c r="A126" t="s">
        <v>66</v>
      </c>
      <c r="B126" t="s">
        <v>493</v>
      </c>
      <c r="D126" s="302" t="s">
        <v>66</v>
      </c>
      <c r="E126" s="275" t="s">
        <v>417</v>
      </c>
      <c r="G126" s="302"/>
      <c r="H126" s="275"/>
      <c r="J126"/>
    </row>
    <row r="127" spans="1:41" ht="18">
      <c r="A127" t="s">
        <v>25</v>
      </c>
      <c r="B127" t="s">
        <v>224</v>
      </c>
      <c r="D127" s="217" t="s">
        <v>25</v>
      </c>
      <c r="E127" s="193" t="s">
        <v>375</v>
      </c>
      <c r="G127" s="217" t="s">
        <v>21</v>
      </c>
      <c r="H127" s="193" t="s">
        <v>176</v>
      </c>
      <c r="J127" s="217" t="s">
        <v>125</v>
      </c>
      <c r="K127" t="s">
        <v>139</v>
      </c>
      <c r="M127" s="313" t="s">
        <v>11</v>
      </c>
      <c r="N127" t="s">
        <v>138</v>
      </c>
    </row>
    <row r="128" spans="1:41" ht="18">
      <c r="A128" t="s">
        <v>19</v>
      </c>
      <c r="B128" t="s">
        <v>393</v>
      </c>
      <c r="D128" s="217" t="s">
        <v>19</v>
      </c>
      <c r="E128" s="216" t="s">
        <v>391</v>
      </c>
      <c r="G128" s="217" t="s">
        <v>8</v>
      </c>
      <c r="H128" s="216" t="s">
        <v>57</v>
      </c>
      <c r="J128" s="217" t="s">
        <v>8</v>
      </c>
      <c r="K128" t="s">
        <v>57</v>
      </c>
      <c r="M128" s="9"/>
    </row>
    <row r="129" spans="1:41" ht="18">
      <c r="A129" t="s">
        <v>68</v>
      </c>
      <c r="B129" t="s">
        <v>138</v>
      </c>
      <c r="D129" s="217" t="s">
        <v>68</v>
      </c>
      <c r="E129" t="s">
        <v>138</v>
      </c>
      <c r="G129" s="217" t="s">
        <v>96</v>
      </c>
      <c r="H129" t="s">
        <v>57</v>
      </c>
      <c r="J129" s="217" t="s">
        <v>66</v>
      </c>
      <c r="K129" t="s">
        <v>144</v>
      </c>
      <c r="M129" s="217" t="s">
        <v>97</v>
      </c>
      <c r="N129" t="s">
        <v>60</v>
      </c>
    </row>
    <row r="130" spans="1:41" ht="18">
      <c r="A130" t="s">
        <v>19</v>
      </c>
      <c r="B130" t="s">
        <v>138</v>
      </c>
      <c r="D130" s="217" t="s">
        <v>19</v>
      </c>
      <c r="E130" s="265" t="s">
        <v>249</v>
      </c>
      <c r="G130" s="217" t="s">
        <v>8</v>
      </c>
      <c r="H130" s="265" t="s">
        <v>214</v>
      </c>
      <c r="J130" s="217" t="s">
        <v>8</v>
      </c>
      <c r="K130" t="s">
        <v>56</v>
      </c>
      <c r="M130" s="9"/>
    </row>
    <row r="131" spans="1:41" ht="18">
      <c r="A131" t="s">
        <v>11</v>
      </c>
      <c r="B131" t="s">
        <v>138</v>
      </c>
      <c r="D131" s="217" t="s">
        <v>11</v>
      </c>
      <c r="E131" s="265" t="s">
        <v>135</v>
      </c>
      <c r="G131" s="217" t="s">
        <v>28</v>
      </c>
      <c r="H131" s="265" t="s">
        <v>193</v>
      </c>
      <c r="J131" s="9"/>
      <c r="M131" s="9"/>
    </row>
    <row r="132" spans="1:41" ht="18">
      <c r="A132" t="s">
        <v>171</v>
      </c>
      <c r="B132" t="s">
        <v>257</v>
      </c>
      <c r="D132" s="217" t="s">
        <v>26</v>
      </c>
      <c r="E132" s="216" t="s">
        <v>377</v>
      </c>
      <c r="G132" s="217" t="s">
        <v>28</v>
      </c>
      <c r="H132" s="216" t="s">
        <v>264</v>
      </c>
      <c r="J132" s="9"/>
      <c r="M132" s="9"/>
    </row>
    <row r="133" spans="1:41" ht="18">
      <c r="A133" t="s">
        <v>15</v>
      </c>
      <c r="B133" t="s">
        <v>251</v>
      </c>
      <c r="C133" s="170"/>
      <c r="D133" s="217" t="s">
        <v>20</v>
      </c>
      <c r="E133" s="216" t="s">
        <v>135</v>
      </c>
      <c r="F133" s="170"/>
      <c r="G133" s="217" t="s">
        <v>66</v>
      </c>
      <c r="H133" s="216" t="s">
        <v>156</v>
      </c>
      <c r="J133" s="9"/>
      <c r="O133" s="170"/>
      <c r="P133" s="170"/>
      <c r="Q133" s="170"/>
      <c r="R133" s="170"/>
      <c r="S133" s="170"/>
      <c r="T133" s="170"/>
      <c r="U133" s="170"/>
      <c r="V133" s="170"/>
      <c r="W133" s="170"/>
      <c r="X133" s="170"/>
      <c r="Y133" s="170"/>
      <c r="Z133" s="170"/>
      <c r="AA133" s="170"/>
      <c r="AB133" s="170"/>
      <c r="AC133" s="170"/>
      <c r="AD133" s="170"/>
      <c r="AE133" s="170"/>
      <c r="AF133" s="170"/>
      <c r="AG133" s="170"/>
      <c r="AH133" s="170"/>
      <c r="AI133" s="170"/>
      <c r="AJ133" s="170"/>
      <c r="AK133" s="170"/>
      <c r="AL133" s="170"/>
      <c r="AM133" s="170"/>
      <c r="AN133" s="170"/>
      <c r="AO133" s="170"/>
    </row>
    <row r="134" spans="1:41">
      <c r="A134" t="s">
        <v>66</v>
      </c>
      <c r="B134" t="s">
        <v>251</v>
      </c>
      <c r="D134" s="193" t="s">
        <v>66</v>
      </c>
      <c r="E134" s="9" t="s">
        <v>173</v>
      </c>
      <c r="G134" s="193"/>
      <c r="H134" s="9"/>
      <c r="J134"/>
    </row>
    <row r="135" spans="1:41" ht="18">
      <c r="A135" t="s">
        <v>25</v>
      </c>
      <c r="B135" t="s">
        <v>471</v>
      </c>
      <c r="D135" s="217" t="s">
        <v>25</v>
      </c>
      <c r="E135" s="264" t="s">
        <v>225</v>
      </c>
      <c r="G135" s="217" t="s">
        <v>12</v>
      </c>
      <c r="H135" s="264" t="s">
        <v>181</v>
      </c>
      <c r="J135" s="217" t="s">
        <v>6</v>
      </c>
      <c r="K135"/>
      <c r="M135" s="314" t="s">
        <v>125</v>
      </c>
      <c r="N135" t="s">
        <v>135</v>
      </c>
    </row>
    <row r="136" spans="1:41" ht="18">
      <c r="A136" t="s">
        <v>19</v>
      </c>
      <c r="B136" t="s">
        <v>252</v>
      </c>
      <c r="D136" s="217" t="s">
        <v>19</v>
      </c>
      <c r="E136" s="216" t="s">
        <v>392</v>
      </c>
      <c r="G136" s="217" t="s">
        <v>8</v>
      </c>
      <c r="H136" s="216" t="s">
        <v>256</v>
      </c>
      <c r="J136" s="217" t="s">
        <v>28</v>
      </c>
      <c r="K136" t="s">
        <v>195</v>
      </c>
      <c r="M136" s="217" t="s">
        <v>14</v>
      </c>
      <c r="N136" t="s">
        <v>64</v>
      </c>
    </row>
    <row r="137" spans="1:41" ht="18">
      <c r="A137" t="s">
        <v>68</v>
      </c>
      <c r="B137" t="s">
        <v>454</v>
      </c>
      <c r="D137" s="217" t="s">
        <v>68</v>
      </c>
      <c r="E137" s="193" t="s">
        <v>194</v>
      </c>
      <c r="G137" s="217" t="s">
        <v>68</v>
      </c>
      <c r="H137" s="193" t="s">
        <v>43</v>
      </c>
      <c r="J137" s="217" t="s">
        <v>66</v>
      </c>
      <c r="K137" t="s">
        <v>174</v>
      </c>
      <c r="M137" s="217" t="s">
        <v>24</v>
      </c>
      <c r="N137" t="s">
        <v>57</v>
      </c>
    </row>
    <row r="138" spans="1:41">
      <c r="A138" t="s">
        <v>66</v>
      </c>
      <c r="B138" t="s">
        <v>494</v>
      </c>
      <c r="D138" s="193" t="s">
        <v>66</v>
      </c>
      <c r="E138" s="9" t="s">
        <v>172</v>
      </c>
      <c r="G138" s="193"/>
      <c r="H138" s="9"/>
      <c r="J138"/>
    </row>
    <row r="139" spans="1:41">
      <c r="A139" t="s">
        <v>171</v>
      </c>
      <c r="B139" t="s">
        <v>488</v>
      </c>
      <c r="D139" s="9" t="s">
        <v>171</v>
      </c>
      <c r="E139" s="9" t="s">
        <v>402</v>
      </c>
      <c r="G139" s="9"/>
      <c r="H139" s="9"/>
    </row>
    <row r="140" spans="1:41" ht="18">
      <c r="A140" t="s">
        <v>68</v>
      </c>
      <c r="B140" t="s">
        <v>453</v>
      </c>
      <c r="D140" s="217" t="s">
        <v>68</v>
      </c>
      <c r="E140" s="193" t="s">
        <v>64</v>
      </c>
      <c r="G140" s="217" t="s">
        <v>68</v>
      </c>
      <c r="H140" s="193" t="s">
        <v>99</v>
      </c>
      <c r="J140" s="217" t="s">
        <v>66</v>
      </c>
      <c r="K140" t="s">
        <v>173</v>
      </c>
      <c r="M140" s="217" t="s">
        <v>3</v>
      </c>
      <c r="N140" t="s">
        <v>57</v>
      </c>
    </row>
    <row r="141" spans="1:41" ht="18">
      <c r="A141" t="s">
        <v>25</v>
      </c>
      <c r="B141" t="s">
        <v>468</v>
      </c>
      <c r="D141" s="217" t="s">
        <v>25</v>
      </c>
      <c r="E141" s="193" t="s">
        <v>376</v>
      </c>
      <c r="G141" s="217" t="s">
        <v>21</v>
      </c>
      <c r="H141" s="193" t="s">
        <v>57</v>
      </c>
      <c r="J141" s="217" t="s">
        <v>68</v>
      </c>
      <c r="K141" t="s">
        <v>43</v>
      </c>
      <c r="M141" s="313" t="s">
        <v>11</v>
      </c>
      <c r="N141" t="s">
        <v>139</v>
      </c>
    </row>
    <row r="142" spans="1:41" ht="18">
      <c r="A142" t="s">
        <v>80</v>
      </c>
      <c r="B142" t="s">
        <v>459</v>
      </c>
      <c r="D142" s="217" t="s">
        <v>80</v>
      </c>
      <c r="E142" s="193" t="s">
        <v>369</v>
      </c>
      <c r="G142" s="217" t="s">
        <v>97</v>
      </c>
      <c r="H142" s="193" t="s">
        <v>220</v>
      </c>
      <c r="J142" s="217" t="s">
        <v>20</v>
      </c>
      <c r="K142" t="s">
        <v>135</v>
      </c>
      <c r="M142" s="217" t="s">
        <v>25</v>
      </c>
      <c r="N142" t="s">
        <v>49</v>
      </c>
    </row>
    <row r="143" spans="1:41" ht="18">
      <c r="A143" t="s">
        <v>19</v>
      </c>
      <c r="B143" t="s">
        <v>253</v>
      </c>
      <c r="D143" s="217" t="s">
        <v>19</v>
      </c>
      <c r="E143" s="216" t="s">
        <v>250</v>
      </c>
      <c r="G143" s="217" t="s">
        <v>15</v>
      </c>
      <c r="H143" s="216" t="s">
        <v>47</v>
      </c>
      <c r="J143" s="217" t="s">
        <v>28</v>
      </c>
      <c r="K143" t="s">
        <v>194</v>
      </c>
      <c r="M143" s="9"/>
    </row>
    <row r="144" spans="1:41">
      <c r="A144" t="s">
        <v>66</v>
      </c>
      <c r="B144" t="s">
        <v>495</v>
      </c>
      <c r="D144" t="s">
        <v>66</v>
      </c>
      <c r="E144" s="3" t="s">
        <v>418</v>
      </c>
      <c r="G144"/>
      <c r="J144"/>
    </row>
    <row r="145" spans="1:41">
      <c r="A145" t="s">
        <v>18</v>
      </c>
      <c r="B145" t="s">
        <v>262</v>
      </c>
      <c r="D145" t="s">
        <v>34</v>
      </c>
      <c r="G145"/>
      <c r="J145"/>
    </row>
    <row r="146" spans="1:41">
      <c r="A146" t="s">
        <v>66</v>
      </c>
      <c r="B146" t="s">
        <v>496</v>
      </c>
      <c r="D146" t="s">
        <v>66</v>
      </c>
      <c r="E146" s="3" t="s">
        <v>138</v>
      </c>
      <c r="G146"/>
      <c r="J146"/>
    </row>
    <row r="147" spans="1:41" ht="18">
      <c r="A147" t="s">
        <v>25</v>
      </c>
      <c r="B147" t="s">
        <v>467</v>
      </c>
      <c r="D147" s="217" t="s">
        <v>25</v>
      </c>
      <c r="E147" s="193" t="s">
        <v>210</v>
      </c>
      <c r="G147" s="217" t="s">
        <v>21</v>
      </c>
      <c r="H147" s="193" t="s">
        <v>193</v>
      </c>
      <c r="J147" s="217" t="s">
        <v>15</v>
      </c>
      <c r="K147" t="s">
        <v>47</v>
      </c>
      <c r="M147" s="314" t="s">
        <v>125</v>
      </c>
      <c r="N147" t="s">
        <v>140</v>
      </c>
    </row>
    <row r="148" spans="1:41">
      <c r="A148" t="s">
        <v>66</v>
      </c>
      <c r="B148" t="s">
        <v>497</v>
      </c>
      <c r="D148" t="s">
        <v>66</v>
      </c>
      <c r="E148" s="264" t="s">
        <v>225</v>
      </c>
      <c r="G148"/>
      <c r="J148"/>
    </row>
    <row r="149" spans="1:41" ht="18">
      <c r="A149" t="s">
        <v>80</v>
      </c>
      <c r="B149" t="s">
        <v>466</v>
      </c>
      <c r="D149" s="217" t="s">
        <v>80</v>
      </c>
      <c r="E149" s="193" t="s">
        <v>219</v>
      </c>
      <c r="G149" s="217" t="s">
        <v>25</v>
      </c>
      <c r="H149" s="193" t="s">
        <v>226</v>
      </c>
      <c r="J149" s="217" t="s">
        <v>14</v>
      </c>
      <c r="K149" t="s">
        <v>47</v>
      </c>
      <c r="M149" s="312" t="s">
        <v>12</v>
      </c>
      <c r="N149" t="s">
        <v>43</v>
      </c>
    </row>
    <row r="150" spans="1:41" ht="18">
      <c r="A150" t="s">
        <v>20</v>
      </c>
      <c r="B150" t="s">
        <v>480</v>
      </c>
      <c r="D150" s="217" t="s">
        <v>20</v>
      </c>
      <c r="E150" s="193" t="s">
        <v>367</v>
      </c>
      <c r="G150" s="217" t="s">
        <v>2</v>
      </c>
      <c r="H150" s="193" t="s">
        <v>57</v>
      </c>
      <c r="J150" s="9"/>
      <c r="M150" s="9"/>
    </row>
    <row r="151" spans="1:41" ht="18">
      <c r="A151" t="s">
        <v>15</v>
      </c>
      <c r="B151" t="s">
        <v>406</v>
      </c>
      <c r="C151" s="170"/>
      <c r="D151" s="217" t="s">
        <v>15</v>
      </c>
      <c r="E151" s="216" t="s">
        <v>214</v>
      </c>
      <c r="F151" s="170"/>
      <c r="G151" s="217" t="s">
        <v>18</v>
      </c>
      <c r="H151" s="216" t="s">
        <v>166</v>
      </c>
      <c r="J151" s="9"/>
      <c r="M151" s="9"/>
      <c r="O151" s="170"/>
      <c r="P151" s="170"/>
      <c r="Q151" s="170"/>
      <c r="R151" s="170"/>
      <c r="S151" s="170"/>
      <c r="T151" s="170"/>
      <c r="U151" s="170"/>
      <c r="V151" s="170"/>
      <c r="W151" s="170"/>
      <c r="X151" s="170"/>
      <c r="Y151" s="170"/>
      <c r="Z151" s="170"/>
      <c r="AA151" s="170"/>
      <c r="AB151" s="170"/>
      <c r="AC151" s="170"/>
      <c r="AD151" s="170"/>
      <c r="AE151" s="170"/>
      <c r="AF151" s="170"/>
      <c r="AG151" s="170"/>
      <c r="AH151" s="170"/>
      <c r="AI151" s="170"/>
      <c r="AJ151" s="170"/>
      <c r="AK151" s="170"/>
      <c r="AL151" s="170"/>
      <c r="AM151" s="170"/>
      <c r="AN151" s="170"/>
      <c r="AO151" s="170"/>
    </row>
    <row r="152" spans="1:41" ht="18">
      <c r="A152" t="s">
        <v>19</v>
      </c>
      <c r="B152" t="s">
        <v>479</v>
      </c>
      <c r="D152" s="217" t="s">
        <v>19</v>
      </c>
      <c r="E152" s="265" t="s">
        <v>393</v>
      </c>
      <c r="G152" s="217" t="s">
        <v>15</v>
      </c>
      <c r="H152" s="265" t="s">
        <v>214</v>
      </c>
      <c r="J152" s="217" t="s">
        <v>12</v>
      </c>
      <c r="K152" t="s">
        <v>43</v>
      </c>
      <c r="M152" s="9"/>
    </row>
    <row r="153" spans="1:41">
      <c r="A153" t="s">
        <v>66</v>
      </c>
      <c r="B153" t="s">
        <v>498</v>
      </c>
      <c r="D153" t="s">
        <v>66</v>
      </c>
      <c r="E153" s="3" t="s">
        <v>419</v>
      </c>
      <c r="G153"/>
      <c r="J153"/>
    </row>
    <row r="154" spans="1:41" ht="18">
      <c r="A154" t="s">
        <v>80</v>
      </c>
      <c r="B154" t="s">
        <v>462</v>
      </c>
      <c r="D154" s="217" t="s">
        <v>80</v>
      </c>
      <c r="E154" s="168" t="s">
        <v>372</v>
      </c>
      <c r="G154" s="217" t="s">
        <v>25</v>
      </c>
      <c r="H154" s="168" t="s">
        <v>223</v>
      </c>
      <c r="J154" s="217" t="s">
        <v>5</v>
      </c>
      <c r="K154" t="s">
        <v>180</v>
      </c>
      <c r="M154" s="217" t="s">
        <v>20</v>
      </c>
      <c r="N154" t="s">
        <v>52</v>
      </c>
    </row>
    <row r="155" spans="1:41" ht="18">
      <c r="A155" t="s">
        <v>25</v>
      </c>
      <c r="B155" t="s">
        <v>469</v>
      </c>
      <c r="D155" s="217" t="s">
        <v>25</v>
      </c>
      <c r="E155" s="193" t="s">
        <v>49</v>
      </c>
      <c r="G155" s="217" t="s">
        <v>21</v>
      </c>
      <c r="H155" s="193" t="s">
        <v>229</v>
      </c>
      <c r="J155" s="217" t="s">
        <v>68</v>
      </c>
      <c r="K155" t="s">
        <v>99</v>
      </c>
      <c r="M155" s="313" t="s">
        <v>11</v>
      </c>
      <c r="N155" t="s">
        <v>135</v>
      </c>
    </row>
    <row r="156" spans="1:41" ht="18">
      <c r="A156" t="s">
        <v>80</v>
      </c>
      <c r="B156" t="s">
        <v>461</v>
      </c>
      <c r="D156" s="217" t="s">
        <v>80</v>
      </c>
      <c r="E156" t="s">
        <v>370</v>
      </c>
      <c r="G156" s="217" t="s">
        <v>25</v>
      </c>
      <c r="H156" t="s">
        <v>210</v>
      </c>
      <c r="J156" s="217" t="s">
        <v>20</v>
      </c>
      <c r="K156" t="s">
        <v>198</v>
      </c>
      <c r="M156" s="312" t="s">
        <v>12</v>
      </c>
      <c r="N156" t="s">
        <v>201</v>
      </c>
    </row>
    <row r="157" spans="1:41" ht="18">
      <c r="A157" t="s">
        <v>11</v>
      </c>
      <c r="B157" t="s">
        <v>135</v>
      </c>
      <c r="D157" s="217" t="s">
        <v>26</v>
      </c>
      <c r="E157" s="216" t="s">
        <v>407</v>
      </c>
      <c r="G157" s="217" t="s">
        <v>28</v>
      </c>
      <c r="H157" s="216" t="s">
        <v>229</v>
      </c>
      <c r="J157" s="9"/>
      <c r="M157" s="9"/>
    </row>
    <row r="158" spans="1:41" ht="18">
      <c r="A158" t="s">
        <v>80</v>
      </c>
      <c r="B158" t="s">
        <v>465</v>
      </c>
      <c r="D158" s="217" t="s">
        <v>80</v>
      </c>
      <c r="E158" s="258" t="s">
        <v>189</v>
      </c>
      <c r="G158" s="217" t="s">
        <v>25</v>
      </c>
      <c r="H158" s="258" t="s">
        <v>225</v>
      </c>
      <c r="J158" s="217" t="s">
        <v>5</v>
      </c>
      <c r="K158" t="s">
        <v>163</v>
      </c>
      <c r="M158" s="217" t="s">
        <v>20</v>
      </c>
      <c r="N158" t="s">
        <v>136</v>
      </c>
    </row>
    <row r="159" spans="1:41" ht="18">
      <c r="A159" t="s">
        <v>23</v>
      </c>
      <c r="B159"/>
      <c r="D159" s="217" t="s">
        <v>23</v>
      </c>
      <c r="E159" s="165"/>
      <c r="G159" s="217" t="s">
        <v>30</v>
      </c>
      <c r="H159" s="165" t="s">
        <v>42</v>
      </c>
      <c r="J159" s="217" t="s">
        <v>3</v>
      </c>
      <c r="K159" t="s">
        <v>57</v>
      </c>
      <c r="M159" s="217" t="s">
        <v>68</v>
      </c>
      <c r="N159" t="s">
        <v>64</v>
      </c>
      <c r="O159" s="143"/>
      <c r="P159" s="143"/>
      <c r="Q159"/>
      <c r="R159"/>
      <c r="S159"/>
      <c r="T159"/>
      <c r="U159"/>
      <c r="V159"/>
      <c r="W159"/>
      <c r="X159"/>
      <c r="Y159"/>
      <c r="Z159"/>
      <c r="AA159"/>
      <c r="AB159"/>
      <c r="AC159"/>
      <c r="AD159"/>
      <c r="AE159"/>
      <c r="AF159"/>
      <c r="AG159"/>
      <c r="AH159"/>
      <c r="AI159"/>
      <c r="AJ159"/>
      <c r="AK159"/>
      <c r="AL159"/>
      <c r="AM159"/>
      <c r="AN159"/>
      <c r="AO159"/>
    </row>
    <row r="160" spans="1:41" ht="18">
      <c r="A160" t="s">
        <v>30</v>
      </c>
      <c r="B160"/>
      <c r="D160" s="217" t="s">
        <v>30</v>
      </c>
      <c r="E160" s="266"/>
      <c r="G160" s="217" t="s">
        <v>68</v>
      </c>
      <c r="H160" s="266" t="s">
        <v>194</v>
      </c>
      <c r="J160" s="217" t="s">
        <v>66</v>
      </c>
      <c r="K160" t="s">
        <v>172</v>
      </c>
      <c r="M160" s="217" t="s">
        <v>68</v>
      </c>
      <c r="N160" t="s">
        <v>99</v>
      </c>
      <c r="Q160"/>
      <c r="R160"/>
      <c r="S160"/>
      <c r="T160"/>
      <c r="U160"/>
      <c r="V160"/>
      <c r="W160"/>
      <c r="X160"/>
      <c r="Y160"/>
      <c r="Z160"/>
      <c r="AA160"/>
      <c r="AB160"/>
      <c r="AC160"/>
      <c r="AD160"/>
      <c r="AE160"/>
      <c r="AF160"/>
      <c r="AG160"/>
      <c r="AH160"/>
      <c r="AI160"/>
      <c r="AJ160"/>
      <c r="AK160"/>
      <c r="AL160"/>
      <c r="AM160"/>
      <c r="AN160"/>
      <c r="AO160"/>
    </row>
    <row r="161" spans="1:41" ht="18">
      <c r="A161" t="s">
        <v>167</v>
      </c>
      <c r="B161"/>
      <c r="D161" s="217" t="s">
        <v>167</v>
      </c>
      <c r="E161" s="193" t="s">
        <v>366</v>
      </c>
      <c r="G161" s="217" t="s">
        <v>68</v>
      </c>
      <c r="H161" s="193" t="s">
        <v>64</v>
      </c>
      <c r="J161" s="217" t="s">
        <v>66</v>
      </c>
      <c r="K161" t="s">
        <v>47</v>
      </c>
      <c r="M161" s="217" t="s">
        <v>68</v>
      </c>
      <c r="N161" t="s">
        <v>98</v>
      </c>
      <c r="Q161"/>
      <c r="R161"/>
      <c r="S161"/>
      <c r="T161"/>
      <c r="U161"/>
      <c r="V161"/>
      <c r="W161"/>
      <c r="X161"/>
      <c r="Y161"/>
      <c r="Z161"/>
      <c r="AA161"/>
      <c r="AB161"/>
      <c r="AC161"/>
      <c r="AD161"/>
      <c r="AE161"/>
      <c r="AF161"/>
      <c r="AG161"/>
      <c r="AH161"/>
      <c r="AI161"/>
      <c r="AJ161"/>
      <c r="AK161"/>
      <c r="AL161"/>
      <c r="AM161"/>
      <c r="AN161"/>
      <c r="AO161"/>
    </row>
    <row r="162" spans="1:41" ht="29.4">
      <c r="A162" t="s">
        <v>82</v>
      </c>
      <c r="B162"/>
      <c r="D162" s="217" t="s">
        <v>80</v>
      </c>
      <c r="E162" s="168" t="s">
        <v>186</v>
      </c>
      <c r="G162" s="217" t="s">
        <v>97</v>
      </c>
      <c r="H162" s="168" t="s">
        <v>187</v>
      </c>
      <c r="J162" s="217" t="s">
        <v>20</v>
      </c>
      <c r="K162" t="s">
        <v>197</v>
      </c>
      <c r="M162" s="217" t="s">
        <v>21</v>
      </c>
      <c r="N162" t="s">
        <v>55</v>
      </c>
    </row>
    <row r="163" spans="1:41" ht="18">
      <c r="A163" t="s">
        <v>78</v>
      </c>
      <c r="B163"/>
      <c r="D163" s="217" t="s">
        <v>21</v>
      </c>
      <c r="E163" s="193" t="s">
        <v>382</v>
      </c>
      <c r="G163" s="217" t="s">
        <v>19</v>
      </c>
      <c r="H163" s="193" t="s">
        <v>236</v>
      </c>
      <c r="J163" s="217" t="s">
        <v>80</v>
      </c>
      <c r="K163" t="s">
        <v>185</v>
      </c>
      <c r="M163" s="307" t="s">
        <v>66</v>
      </c>
      <c r="N163" t="s">
        <v>147</v>
      </c>
    </row>
    <row r="164" spans="1:41" ht="18">
      <c r="A164" t="s">
        <v>16</v>
      </c>
      <c r="B164"/>
      <c r="D164" s="217" t="s">
        <v>12</v>
      </c>
      <c r="E164" s="258" t="s">
        <v>382</v>
      </c>
      <c r="G164" s="217" t="s">
        <v>19</v>
      </c>
      <c r="H164" s="258" t="s">
        <v>241</v>
      </c>
      <c r="J164" s="217" t="s">
        <v>80</v>
      </c>
      <c r="K164" t="s">
        <v>59</v>
      </c>
      <c r="M164" s="307" t="s">
        <v>66</v>
      </c>
      <c r="N164" t="s">
        <v>145</v>
      </c>
    </row>
    <row r="165" spans="1:41">
      <c r="A165" t="s">
        <v>118</v>
      </c>
      <c r="B165"/>
      <c r="D165" s="170" t="s">
        <v>171</v>
      </c>
      <c r="E165" s="170" t="s">
        <v>138</v>
      </c>
      <c r="G165" s="170"/>
      <c r="H165" s="170"/>
      <c r="J165"/>
    </row>
    <row r="166" spans="1:41">
      <c r="A166" t="s">
        <v>36</v>
      </c>
      <c r="B166"/>
      <c r="D166" s="193" t="s">
        <v>2</v>
      </c>
      <c r="E166" s="3" t="s">
        <v>367</v>
      </c>
      <c r="G166" s="193"/>
      <c r="J166" s="193"/>
      <c r="M166" s="9"/>
    </row>
    <row r="167" spans="1:41">
      <c r="A167" t="s">
        <v>17</v>
      </c>
      <c r="B167"/>
      <c r="D167" s="193" t="s">
        <v>2</v>
      </c>
      <c r="E167" s="3" t="s">
        <v>411</v>
      </c>
      <c r="G167" s="193"/>
      <c r="J167" s="193"/>
      <c r="M167" s="9"/>
    </row>
    <row r="168" spans="1:41">
      <c r="A168" t="s">
        <v>34</v>
      </c>
      <c r="B168"/>
      <c r="D168" s="193" t="s">
        <v>13</v>
      </c>
      <c r="E168" s="3" t="s">
        <v>210</v>
      </c>
      <c r="G168" s="193"/>
      <c r="J168" s="193"/>
      <c r="M168" s="9"/>
    </row>
    <row r="169" spans="1:41">
      <c r="A169" t="s">
        <v>355</v>
      </c>
      <c r="B169"/>
      <c r="D169" s="193" t="s">
        <v>13</v>
      </c>
      <c r="E169" s="3" t="s">
        <v>194</v>
      </c>
      <c r="G169" s="193"/>
      <c r="J169" s="193"/>
      <c r="M169" s="9"/>
    </row>
    <row r="170" spans="1:41">
      <c r="A170" t="s">
        <v>67</v>
      </c>
      <c r="B170"/>
      <c r="D170" t="s">
        <v>355</v>
      </c>
      <c r="G170"/>
      <c r="J170"/>
    </row>
    <row r="171" spans="1:41">
      <c r="A171" t="s">
        <v>5</v>
      </c>
      <c r="B171"/>
      <c r="D171" s="193" t="s">
        <v>18</v>
      </c>
      <c r="E171" s="3" t="s">
        <v>166</v>
      </c>
      <c r="G171" s="193"/>
      <c r="J171" s="193"/>
      <c r="M171" s="9"/>
    </row>
    <row r="172" spans="1:41">
      <c r="A172" t="s">
        <v>357</v>
      </c>
      <c r="B172"/>
      <c r="D172" s="193" t="s">
        <v>5</v>
      </c>
      <c r="E172" s="9" t="s">
        <v>180</v>
      </c>
      <c r="G172" s="193"/>
      <c r="H172" s="9"/>
      <c r="J172"/>
    </row>
    <row r="173" spans="1:41">
      <c r="A173"/>
      <c r="D173" t="s">
        <v>28</v>
      </c>
      <c r="E173" s="3" t="s">
        <v>229</v>
      </c>
      <c r="G173"/>
      <c r="J173"/>
    </row>
    <row r="174" spans="1:41">
      <c r="A174" s="193"/>
      <c r="B174" s="3" t="s">
        <v>510</v>
      </c>
      <c r="D174" s="193" t="s">
        <v>9</v>
      </c>
      <c r="E174" s="3" t="s">
        <v>194</v>
      </c>
      <c r="G174" s="193"/>
      <c r="J174" s="193"/>
      <c r="M174" s="9"/>
    </row>
    <row r="175" spans="1:41">
      <c r="A175" s="193"/>
      <c r="B175" s="9"/>
      <c r="D175" s="193" t="s">
        <v>14</v>
      </c>
      <c r="E175" s="9" t="s">
        <v>377</v>
      </c>
      <c r="G175" s="193"/>
      <c r="H175" s="9"/>
      <c r="J175" s="193"/>
      <c r="M175" s="9"/>
    </row>
    <row r="176" spans="1:41">
      <c r="A176" s="193"/>
      <c r="B176" s="9"/>
      <c r="D176" s="193" t="s">
        <v>14</v>
      </c>
      <c r="E176" s="9" t="s">
        <v>402</v>
      </c>
      <c r="G176" s="193"/>
      <c r="H176" s="9"/>
      <c r="J176"/>
    </row>
    <row r="177" spans="1:13">
      <c r="A177"/>
      <c r="D177" t="s">
        <v>356</v>
      </c>
      <c r="E177" s="3" t="s">
        <v>138</v>
      </c>
      <c r="G177"/>
      <c r="J177"/>
    </row>
    <row r="178" spans="1:13">
      <c r="A178"/>
      <c r="D178" t="s">
        <v>357</v>
      </c>
      <c r="G178"/>
      <c r="J178"/>
    </row>
    <row r="179" spans="1:13">
      <c r="A179" s="193"/>
      <c r="D179" s="193" t="s">
        <v>10</v>
      </c>
      <c r="E179" s="3" t="s">
        <v>228</v>
      </c>
      <c r="G179" s="193"/>
      <c r="J179" s="193"/>
      <c r="M179" s="9"/>
    </row>
    <row r="180" spans="1:13">
      <c r="A180"/>
      <c r="D180"/>
      <c r="G180"/>
      <c r="J180"/>
    </row>
    <row r="181" spans="1:13">
      <c r="A181"/>
      <c r="D181"/>
      <c r="G181"/>
      <c r="J181"/>
    </row>
    <row r="182" spans="1:13">
      <c r="A182"/>
      <c r="D182"/>
      <c r="G182"/>
      <c r="J182"/>
    </row>
    <row r="183" spans="1:13">
      <c r="A183"/>
      <c r="D183"/>
      <c r="G183"/>
      <c r="J183"/>
    </row>
    <row r="184" spans="1:13">
      <c r="A184"/>
      <c r="D184"/>
      <c r="G184"/>
      <c r="J184"/>
    </row>
    <row r="185" spans="1:13">
      <c r="A185"/>
      <c r="D185"/>
      <c r="G185"/>
      <c r="J185"/>
    </row>
    <row r="186" spans="1:13">
      <c r="A186"/>
      <c r="D186"/>
      <c r="G186"/>
      <c r="J186"/>
    </row>
    <row r="187" spans="1:13">
      <c r="A187"/>
      <c r="D187"/>
      <c r="G187"/>
    </row>
    <row r="188" spans="1:13">
      <c r="A188"/>
      <c r="D188"/>
      <c r="G188"/>
    </row>
    <row r="189" spans="1:13">
      <c r="A189"/>
      <c r="D189"/>
      <c r="G189"/>
    </row>
    <row r="190" spans="1:13">
      <c r="A190"/>
      <c r="D190"/>
      <c r="G190"/>
    </row>
  </sheetData>
  <autoFilter ref="A5:AO5" xr:uid="{00000000-0001-0000-2600-000000000000}">
    <sortState xmlns:xlrd2="http://schemas.microsoft.com/office/spreadsheetml/2017/richdata2" ref="A6:AO172">
      <sortCondition ref="B5"/>
    </sortState>
  </autoFilter>
  <conditionalFormatting sqref="N127:N1048576 N81:N93 N1:N5 N97:N99">
    <cfRule type="duplicateValues" dxfId="61" priority="72"/>
  </conditionalFormatting>
  <conditionalFormatting sqref="M5">
    <cfRule type="duplicateValues" dxfId="60" priority="50"/>
  </conditionalFormatting>
  <conditionalFormatting sqref="K5">
    <cfRule type="duplicateValues" dxfId="59" priority="49"/>
  </conditionalFormatting>
  <conditionalFormatting sqref="J5">
    <cfRule type="duplicateValues" dxfId="58" priority="48"/>
  </conditionalFormatting>
  <conditionalFormatting sqref="K72:K90">
    <cfRule type="duplicateValues" dxfId="57" priority="45"/>
  </conditionalFormatting>
  <conditionalFormatting sqref="K6:K90">
    <cfRule type="duplicateValues" dxfId="56" priority="80"/>
  </conditionalFormatting>
  <conditionalFormatting sqref="H5">
    <cfRule type="duplicateValues" dxfId="55" priority="43"/>
  </conditionalFormatting>
  <conditionalFormatting sqref="G5">
    <cfRule type="duplicateValues" dxfId="54" priority="42"/>
  </conditionalFormatting>
  <conditionalFormatting sqref="H74:H80 H85:H92">
    <cfRule type="duplicateValues" dxfId="53" priority="41"/>
  </conditionalFormatting>
  <conditionalFormatting sqref="N6:N80">
    <cfRule type="duplicateValues" dxfId="52" priority="40"/>
  </conditionalFormatting>
  <conditionalFormatting sqref="N94:N96">
    <cfRule type="duplicateValues" dxfId="51" priority="39"/>
  </conditionalFormatting>
  <conditionalFormatting sqref="N103:N105">
    <cfRule type="duplicateValues" dxfId="50" priority="38"/>
  </conditionalFormatting>
  <conditionalFormatting sqref="N100:N102">
    <cfRule type="duplicateValues" dxfId="49" priority="37"/>
  </conditionalFormatting>
  <conditionalFormatting sqref="N109:N111">
    <cfRule type="duplicateValues" dxfId="48" priority="36"/>
  </conditionalFormatting>
  <conditionalFormatting sqref="N106:N108">
    <cfRule type="duplicateValues" dxfId="47" priority="35"/>
  </conditionalFormatting>
  <conditionalFormatting sqref="N124:N126">
    <cfRule type="duplicateValues" dxfId="46" priority="34"/>
  </conditionalFormatting>
  <conditionalFormatting sqref="N112:N114">
    <cfRule type="duplicateValues" dxfId="45" priority="33"/>
  </conditionalFormatting>
  <conditionalFormatting sqref="N118:N120">
    <cfRule type="duplicateValues" dxfId="44" priority="32"/>
  </conditionalFormatting>
  <conditionalFormatting sqref="N115:N117">
    <cfRule type="duplicateValues" dxfId="43" priority="31"/>
  </conditionalFormatting>
  <conditionalFormatting sqref="N121:N123">
    <cfRule type="duplicateValues" dxfId="42" priority="30"/>
  </conditionalFormatting>
  <conditionalFormatting sqref="H6:H73">
    <cfRule type="duplicateValues" dxfId="41" priority="90"/>
  </conditionalFormatting>
  <conditionalFormatting sqref="H93:H126">
    <cfRule type="duplicateValues" dxfId="40" priority="95"/>
  </conditionalFormatting>
  <conditionalFormatting sqref="H82 H84">
    <cfRule type="duplicateValues" dxfId="39" priority="27"/>
  </conditionalFormatting>
  <conditionalFormatting sqref="H81">
    <cfRule type="duplicateValues" dxfId="38" priority="24"/>
  </conditionalFormatting>
  <conditionalFormatting sqref="H81">
    <cfRule type="duplicateValues" dxfId="37" priority="25"/>
  </conditionalFormatting>
  <conditionalFormatting sqref="H83">
    <cfRule type="duplicateValues" dxfId="36" priority="22"/>
  </conditionalFormatting>
  <conditionalFormatting sqref="H83">
    <cfRule type="duplicateValues" dxfId="35" priority="23"/>
  </conditionalFormatting>
  <conditionalFormatting sqref="E5">
    <cfRule type="duplicateValues" dxfId="34" priority="19"/>
  </conditionalFormatting>
  <conditionalFormatting sqref="D5">
    <cfRule type="duplicateValues" dxfId="33" priority="18"/>
  </conditionalFormatting>
  <conditionalFormatting sqref="E74:E80 E85:E92">
    <cfRule type="duplicateValues" dxfId="32" priority="17"/>
  </conditionalFormatting>
  <conditionalFormatting sqref="E6:E73">
    <cfRule type="duplicateValues" dxfId="31" priority="20"/>
  </conditionalFormatting>
  <conditionalFormatting sqref="E93:E126">
    <cfRule type="duplicateValues" dxfId="30" priority="21"/>
  </conditionalFormatting>
  <conditionalFormatting sqref="E82 E84">
    <cfRule type="duplicateValues" dxfId="29" priority="16"/>
  </conditionalFormatting>
  <conditionalFormatting sqref="E81">
    <cfRule type="duplicateValues" dxfId="28" priority="14"/>
  </conditionalFormatting>
  <conditionalFormatting sqref="E81">
    <cfRule type="duplicateValues" dxfId="27" priority="15"/>
  </conditionalFormatting>
  <conditionalFormatting sqref="E83">
    <cfRule type="duplicateValues" dxfId="26" priority="12"/>
  </conditionalFormatting>
  <conditionalFormatting sqref="E83">
    <cfRule type="duplicateValues" dxfId="25" priority="13"/>
  </conditionalFormatting>
  <conditionalFormatting sqref="B5">
    <cfRule type="duplicateValues" dxfId="24" priority="9"/>
  </conditionalFormatting>
  <conditionalFormatting sqref="A5">
    <cfRule type="duplicateValues" dxfId="23" priority="8"/>
  </conditionalFormatting>
  <conditionalFormatting sqref="B75:B80 B85:B92">
    <cfRule type="duplicateValues" dxfId="22" priority="7"/>
  </conditionalFormatting>
  <conditionalFormatting sqref="B6:B73">
    <cfRule type="duplicateValues" dxfId="21" priority="10"/>
  </conditionalFormatting>
  <conditionalFormatting sqref="B93:B126">
    <cfRule type="duplicateValues" dxfId="20" priority="11"/>
  </conditionalFormatting>
  <conditionalFormatting sqref="B82 B84">
    <cfRule type="duplicateValues" dxfId="19" priority="6"/>
  </conditionalFormatting>
  <conditionalFormatting sqref="B81">
    <cfRule type="duplicateValues" dxfId="18" priority="4"/>
  </conditionalFormatting>
  <conditionalFormatting sqref="B81">
    <cfRule type="duplicateValues" dxfId="17" priority="5"/>
  </conditionalFormatting>
  <conditionalFormatting sqref="B83">
    <cfRule type="duplicateValues" dxfId="16" priority="2"/>
  </conditionalFormatting>
  <conditionalFormatting sqref="B83">
    <cfRule type="duplicateValues" dxfId="15" priority="3"/>
  </conditionalFormatting>
  <conditionalFormatting sqref="B74">
    <cfRule type="duplicateValues" dxfId="14" priority="1"/>
  </conditionalFormatting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438D6C-6C10-4C84-87E6-3DCEC064D92D}">
  <dimension ref="A1:H50"/>
  <sheetViews>
    <sheetView workbookViewId="0">
      <selection activeCell="H49" sqref="H49"/>
    </sheetView>
  </sheetViews>
  <sheetFormatPr defaultRowHeight="14.4"/>
  <cols>
    <col min="2" max="2" width="11.5546875" customWidth="1"/>
    <col min="3" max="3" width="15.6640625" customWidth="1"/>
    <col min="4" max="4" width="59.44140625" customWidth="1"/>
    <col min="5" max="5" width="29.33203125" customWidth="1"/>
    <col min="6" max="6" width="11.5546875" customWidth="1"/>
    <col min="7" max="7" width="15.6640625" customWidth="1"/>
    <col min="8" max="8" width="18.6640625" customWidth="1"/>
  </cols>
  <sheetData>
    <row r="1" spans="1:8">
      <c r="B1" t="s">
        <v>421</v>
      </c>
    </row>
    <row r="2" spans="1:8">
      <c r="B2" t="s">
        <v>422</v>
      </c>
      <c r="F2" t="s">
        <v>422</v>
      </c>
    </row>
    <row r="4" spans="1:8">
      <c r="B4" t="s">
        <v>553</v>
      </c>
      <c r="F4" t="s">
        <v>423</v>
      </c>
    </row>
    <row r="5" spans="1:8" s="277" customFormat="1" ht="18">
      <c r="A5"/>
      <c r="B5" s="276" t="s">
        <v>0</v>
      </c>
      <c r="C5" s="276" t="s">
        <v>1</v>
      </c>
      <c r="D5" s="276" t="s">
        <v>430</v>
      </c>
      <c r="E5"/>
      <c r="F5" s="276" t="s">
        <v>0</v>
      </c>
      <c r="G5" s="276" t="s">
        <v>1</v>
      </c>
      <c r="H5" s="276" t="s">
        <v>430</v>
      </c>
    </row>
    <row r="6" spans="1:8">
      <c r="B6" t="s">
        <v>23</v>
      </c>
      <c r="C6" t="s">
        <v>32</v>
      </c>
      <c r="F6" t="s">
        <v>23</v>
      </c>
      <c r="G6" t="s">
        <v>32</v>
      </c>
    </row>
    <row r="7" spans="1:8">
      <c r="B7" t="s">
        <v>30</v>
      </c>
      <c r="C7" t="s">
        <v>32</v>
      </c>
      <c r="F7" t="s">
        <v>30</v>
      </c>
      <c r="G7" t="s">
        <v>32</v>
      </c>
    </row>
    <row r="8" spans="1:8">
      <c r="B8" t="s">
        <v>167</v>
      </c>
      <c r="C8" t="s">
        <v>29</v>
      </c>
      <c r="D8" t="s">
        <v>554</v>
      </c>
      <c r="F8" t="s">
        <v>167</v>
      </c>
    </row>
    <row r="9" spans="1:8">
      <c r="B9" t="s">
        <v>68</v>
      </c>
      <c r="C9" t="s">
        <v>32</v>
      </c>
      <c r="F9" t="s">
        <v>68</v>
      </c>
    </row>
    <row r="10" spans="1:8">
      <c r="B10" t="s">
        <v>3</v>
      </c>
      <c r="C10" t="s">
        <v>32</v>
      </c>
      <c r="F10" t="s">
        <v>3</v>
      </c>
      <c r="G10" t="s">
        <v>32</v>
      </c>
    </row>
    <row r="11" spans="1:8">
      <c r="B11" t="s">
        <v>96</v>
      </c>
      <c r="C11" t="s">
        <v>32</v>
      </c>
      <c r="F11" t="s">
        <v>96</v>
      </c>
      <c r="G11" t="s">
        <v>32</v>
      </c>
    </row>
    <row r="12" spans="1:8">
      <c r="B12" t="s">
        <v>24</v>
      </c>
      <c r="C12" t="s">
        <v>32</v>
      </c>
      <c r="F12" t="s">
        <v>24</v>
      </c>
      <c r="G12" t="s">
        <v>32</v>
      </c>
    </row>
    <row r="13" spans="1:8">
      <c r="B13" t="s">
        <v>77</v>
      </c>
      <c r="C13" t="s">
        <v>32</v>
      </c>
      <c r="D13" t="s">
        <v>555</v>
      </c>
      <c r="F13" t="s">
        <v>77</v>
      </c>
      <c r="G13" t="s">
        <v>32</v>
      </c>
      <c r="H13" t="s">
        <v>424</v>
      </c>
    </row>
    <row r="14" spans="1:8">
      <c r="B14" t="s">
        <v>82</v>
      </c>
      <c r="C14" t="s">
        <v>32</v>
      </c>
      <c r="F14" t="s">
        <v>82</v>
      </c>
    </row>
    <row r="15" spans="1:8">
      <c r="B15" t="s">
        <v>80</v>
      </c>
      <c r="C15" t="s">
        <v>32</v>
      </c>
      <c r="F15" t="s">
        <v>80</v>
      </c>
      <c r="G15" t="s">
        <v>32</v>
      </c>
    </row>
    <row r="16" spans="1:8">
      <c r="B16" t="s">
        <v>25</v>
      </c>
      <c r="C16" t="s">
        <v>29</v>
      </c>
      <c r="D16" t="s">
        <v>425</v>
      </c>
      <c r="F16" t="s">
        <v>25</v>
      </c>
      <c r="G16" t="s">
        <v>29</v>
      </c>
      <c r="H16" t="s">
        <v>425</v>
      </c>
    </row>
    <row r="17" spans="2:8">
      <c r="B17" t="s">
        <v>7</v>
      </c>
      <c r="C17" t="s">
        <v>32</v>
      </c>
      <c r="F17" t="s">
        <v>7</v>
      </c>
      <c r="G17" t="s">
        <v>32</v>
      </c>
    </row>
    <row r="18" spans="2:8">
      <c r="B18" t="s">
        <v>78</v>
      </c>
      <c r="C18" t="s">
        <v>32</v>
      </c>
      <c r="F18" t="s">
        <v>78</v>
      </c>
      <c r="G18" t="s">
        <v>32</v>
      </c>
    </row>
    <row r="19" spans="2:8">
      <c r="B19" t="s">
        <v>21</v>
      </c>
      <c r="C19" t="s">
        <v>32</v>
      </c>
      <c r="F19" t="s">
        <v>21</v>
      </c>
      <c r="G19" t="s">
        <v>32</v>
      </c>
    </row>
    <row r="20" spans="2:8">
      <c r="B20" t="s">
        <v>16</v>
      </c>
      <c r="C20" t="s">
        <v>32</v>
      </c>
      <c r="F20" t="s">
        <v>16</v>
      </c>
      <c r="G20" t="s">
        <v>32</v>
      </c>
    </row>
    <row r="21" spans="2:8">
      <c r="B21" t="s">
        <v>12</v>
      </c>
      <c r="C21" t="s">
        <v>558</v>
      </c>
      <c r="D21" t="s">
        <v>426</v>
      </c>
      <c r="F21" t="s">
        <v>12</v>
      </c>
      <c r="G21" t="s">
        <v>29</v>
      </c>
      <c r="H21" t="s">
        <v>426</v>
      </c>
    </row>
    <row r="22" spans="2:8">
      <c r="B22" t="s">
        <v>19</v>
      </c>
      <c r="C22" t="s">
        <v>29</v>
      </c>
      <c r="D22" t="s">
        <v>427</v>
      </c>
      <c r="F22" t="s">
        <v>19</v>
      </c>
      <c r="G22" t="s">
        <v>29</v>
      </c>
      <c r="H22" t="s">
        <v>427</v>
      </c>
    </row>
    <row r="23" spans="2:8">
      <c r="B23" t="s">
        <v>20</v>
      </c>
      <c r="C23" t="s">
        <v>32</v>
      </c>
      <c r="F23" t="s">
        <v>20</v>
      </c>
      <c r="G23" t="s">
        <v>32</v>
      </c>
    </row>
    <row r="24" spans="2:8">
      <c r="B24" t="s">
        <v>8</v>
      </c>
      <c r="C24" t="s">
        <v>32</v>
      </c>
      <c r="F24" t="s">
        <v>8</v>
      </c>
      <c r="G24" t="s">
        <v>32</v>
      </c>
    </row>
    <row r="25" spans="2:8">
      <c r="B25" t="s">
        <v>15</v>
      </c>
      <c r="C25" t="s">
        <v>29</v>
      </c>
      <c r="D25" t="s">
        <v>428</v>
      </c>
      <c r="F25" t="s">
        <v>15</v>
      </c>
      <c r="G25" t="s">
        <v>29</v>
      </c>
      <c r="H25" t="s">
        <v>428</v>
      </c>
    </row>
    <row r="26" spans="2:8">
      <c r="B26" t="s">
        <v>6</v>
      </c>
      <c r="C26" t="s">
        <v>32</v>
      </c>
      <c r="D26" t="s">
        <v>556</v>
      </c>
      <c r="F26" t="s">
        <v>6</v>
      </c>
      <c r="G26" t="s">
        <v>32</v>
      </c>
    </row>
    <row r="27" spans="2:8">
      <c r="B27" t="s">
        <v>11</v>
      </c>
      <c r="C27" t="s">
        <v>32</v>
      </c>
      <c r="F27" t="s">
        <v>11</v>
      </c>
      <c r="G27" t="s">
        <v>32</v>
      </c>
    </row>
    <row r="28" spans="2:8">
      <c r="B28" t="s">
        <v>26</v>
      </c>
      <c r="C28" t="s">
        <v>32</v>
      </c>
      <c r="F28" t="s">
        <v>26</v>
      </c>
      <c r="G28" t="s">
        <v>32</v>
      </c>
    </row>
    <row r="29" spans="2:8">
      <c r="B29" t="s">
        <v>171</v>
      </c>
      <c r="C29" t="s">
        <v>32</v>
      </c>
      <c r="F29" t="s">
        <v>171</v>
      </c>
      <c r="G29" t="s">
        <v>32</v>
      </c>
    </row>
    <row r="30" spans="2:8">
      <c r="B30" t="s">
        <v>118</v>
      </c>
      <c r="C30" t="s">
        <v>32</v>
      </c>
      <c r="F30" t="s">
        <v>118</v>
      </c>
    </row>
    <row r="31" spans="2:8">
      <c r="B31" t="s">
        <v>2</v>
      </c>
      <c r="C31" t="s">
        <v>32</v>
      </c>
      <c r="F31" t="s">
        <v>2</v>
      </c>
      <c r="G31" t="s">
        <v>32</v>
      </c>
    </row>
    <row r="32" spans="2:8">
      <c r="B32" t="s">
        <v>36</v>
      </c>
      <c r="C32" t="s">
        <v>32</v>
      </c>
      <c r="F32" t="s">
        <v>36</v>
      </c>
      <c r="G32" t="s">
        <v>32</v>
      </c>
    </row>
    <row r="33" spans="2:8">
      <c r="B33" t="s">
        <v>17</v>
      </c>
      <c r="C33" t="s">
        <v>32</v>
      </c>
      <c r="F33" t="s">
        <v>17</v>
      </c>
      <c r="G33" t="s">
        <v>32</v>
      </c>
    </row>
    <row r="34" spans="2:8">
      <c r="B34" t="s">
        <v>66</v>
      </c>
      <c r="C34" t="s">
        <v>32</v>
      </c>
      <c r="F34" t="s">
        <v>66</v>
      </c>
      <c r="G34" t="s">
        <v>32</v>
      </c>
    </row>
    <row r="35" spans="2:8">
      <c r="B35" t="s">
        <v>31</v>
      </c>
      <c r="C35" t="s">
        <v>32</v>
      </c>
      <c r="F35" t="s">
        <v>31</v>
      </c>
      <c r="G35" t="s">
        <v>32</v>
      </c>
    </row>
    <row r="36" spans="2:8">
      <c r="B36" t="s">
        <v>4</v>
      </c>
      <c r="C36" t="s">
        <v>32</v>
      </c>
      <c r="F36" t="s">
        <v>4</v>
      </c>
      <c r="G36" t="s">
        <v>32</v>
      </c>
    </row>
    <row r="37" spans="2:8">
      <c r="B37" t="s">
        <v>13</v>
      </c>
      <c r="C37" t="s">
        <v>32</v>
      </c>
      <c r="F37" t="s">
        <v>13</v>
      </c>
      <c r="G37" t="s">
        <v>32</v>
      </c>
    </row>
    <row r="38" spans="2:8">
      <c r="B38" t="s">
        <v>34</v>
      </c>
      <c r="C38" t="s">
        <v>32</v>
      </c>
      <c r="F38" t="s">
        <v>34</v>
      </c>
      <c r="G38" t="s">
        <v>32</v>
      </c>
    </row>
    <row r="39" spans="2:8">
      <c r="B39" t="s">
        <v>355</v>
      </c>
      <c r="F39" t="s">
        <v>355</v>
      </c>
    </row>
    <row r="40" spans="2:8">
      <c r="B40" t="s">
        <v>18</v>
      </c>
      <c r="C40" t="s">
        <v>32</v>
      </c>
      <c r="F40" t="s">
        <v>18</v>
      </c>
      <c r="G40" t="s">
        <v>32</v>
      </c>
    </row>
    <row r="41" spans="2:8">
      <c r="B41" t="s">
        <v>67</v>
      </c>
      <c r="C41" t="s">
        <v>32</v>
      </c>
      <c r="F41" t="s">
        <v>67</v>
      </c>
      <c r="G41" t="s">
        <v>32</v>
      </c>
    </row>
    <row r="42" spans="2:8">
      <c r="B42" t="s">
        <v>5</v>
      </c>
      <c r="C42" t="s">
        <v>32</v>
      </c>
      <c r="F42" t="s">
        <v>5</v>
      </c>
      <c r="G42" t="s">
        <v>32</v>
      </c>
    </row>
    <row r="43" spans="2:8">
      <c r="B43" t="s">
        <v>28</v>
      </c>
      <c r="C43" t="s">
        <v>32</v>
      </c>
      <c r="F43" t="s">
        <v>28</v>
      </c>
      <c r="G43" t="s">
        <v>32</v>
      </c>
    </row>
    <row r="44" spans="2:8">
      <c r="B44" t="s">
        <v>9</v>
      </c>
      <c r="C44" t="s">
        <v>29</v>
      </c>
      <c r="D44" t="s">
        <v>429</v>
      </c>
      <c r="F44" t="s">
        <v>9</v>
      </c>
      <c r="G44" t="s">
        <v>29</v>
      </c>
      <c r="H44" t="s">
        <v>429</v>
      </c>
    </row>
    <row r="45" spans="2:8">
      <c r="B45" t="s">
        <v>14</v>
      </c>
      <c r="C45" t="s">
        <v>29</v>
      </c>
      <c r="D45" t="s">
        <v>557</v>
      </c>
      <c r="F45" t="s">
        <v>14</v>
      </c>
      <c r="G45" t="s">
        <v>32</v>
      </c>
    </row>
    <row r="46" spans="2:8">
      <c r="B46" t="s">
        <v>356</v>
      </c>
      <c r="F46" t="s">
        <v>356</v>
      </c>
    </row>
    <row r="47" spans="2:8">
      <c r="B47" t="s">
        <v>357</v>
      </c>
      <c r="F47" t="s">
        <v>357</v>
      </c>
    </row>
    <row r="48" spans="2:8">
      <c r="B48" t="s">
        <v>10</v>
      </c>
      <c r="F48" t="s">
        <v>10</v>
      </c>
      <c r="G48" t="s">
        <v>32</v>
      </c>
    </row>
    <row r="50" spans="3:7">
      <c r="C50">
        <f>COUNTIF(C6:C48,"yes")</f>
        <v>7</v>
      </c>
      <c r="G50">
        <f>COUNTIF(G6:G48,"yes")</f>
        <v>5</v>
      </c>
    </row>
  </sheetData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C37128-7903-425E-9FD0-2FFFA208FDD4}">
  <dimension ref="B1:M188"/>
  <sheetViews>
    <sheetView topLeftCell="A40" workbookViewId="0">
      <selection activeCell="I59" sqref="I59:I65"/>
    </sheetView>
  </sheetViews>
  <sheetFormatPr defaultRowHeight="14.4"/>
  <cols>
    <col min="2" max="2" width="22.88671875" style="3" customWidth="1"/>
    <col min="3" max="3" width="62.44140625" style="3" customWidth="1"/>
    <col min="5" max="5" width="26.88671875" customWidth="1"/>
    <col min="6" max="6" width="14.44140625" customWidth="1"/>
    <col min="9" max="9" width="15.5546875" customWidth="1"/>
    <col min="10" max="10" width="24.33203125" customWidth="1"/>
  </cols>
  <sheetData>
    <row r="1" spans="2:6">
      <c r="B1" s="3" t="s">
        <v>512</v>
      </c>
    </row>
    <row r="2" spans="2:6" ht="43.5" customHeight="1">
      <c r="B2" s="150" t="s">
        <v>0</v>
      </c>
      <c r="C2" s="150" t="s">
        <v>134</v>
      </c>
      <c r="E2" s="260" t="s">
        <v>0</v>
      </c>
      <c r="F2" s="150" t="s">
        <v>349</v>
      </c>
    </row>
    <row r="3" spans="2:6">
      <c r="B3" t="s">
        <v>80</v>
      </c>
      <c r="C3" t="s">
        <v>186</v>
      </c>
      <c r="E3" t="s">
        <v>351</v>
      </c>
      <c r="F3">
        <v>24</v>
      </c>
    </row>
    <row r="4" spans="2:6">
      <c r="B4" t="s">
        <v>80</v>
      </c>
      <c r="C4" t="s">
        <v>458</v>
      </c>
      <c r="E4" t="s">
        <v>15</v>
      </c>
      <c r="F4">
        <v>18</v>
      </c>
    </row>
    <row r="5" spans="2:6">
      <c r="B5" t="s">
        <v>80</v>
      </c>
      <c r="C5" t="s">
        <v>462</v>
      </c>
      <c r="E5" t="s">
        <v>350</v>
      </c>
      <c r="F5">
        <v>16</v>
      </c>
    </row>
    <row r="6" spans="2:6">
      <c r="B6" t="s">
        <v>68</v>
      </c>
      <c r="C6" t="s">
        <v>453</v>
      </c>
      <c r="E6" t="s">
        <v>80</v>
      </c>
      <c r="F6">
        <v>14</v>
      </c>
    </row>
    <row r="7" spans="2:6">
      <c r="B7" t="s">
        <v>3</v>
      </c>
      <c r="C7" t="s">
        <v>57</v>
      </c>
      <c r="E7" t="s">
        <v>25</v>
      </c>
      <c r="F7">
        <v>14</v>
      </c>
    </row>
    <row r="8" spans="2:6">
      <c r="B8" t="s">
        <v>80</v>
      </c>
      <c r="C8" t="s">
        <v>368</v>
      </c>
      <c r="E8" t="s">
        <v>20</v>
      </c>
      <c r="F8">
        <v>9</v>
      </c>
    </row>
    <row r="9" spans="2:6">
      <c r="B9" t="s">
        <v>68</v>
      </c>
      <c r="C9" t="s">
        <v>452</v>
      </c>
      <c r="E9" t="s">
        <v>68</v>
      </c>
      <c r="F9">
        <v>7</v>
      </c>
    </row>
    <row r="10" spans="2:6">
      <c r="B10" t="s">
        <v>80</v>
      </c>
      <c r="C10" t="s">
        <v>463</v>
      </c>
      <c r="E10" t="s">
        <v>171</v>
      </c>
      <c r="F10">
        <v>5</v>
      </c>
    </row>
    <row r="11" spans="2:6">
      <c r="B11" t="s">
        <v>25</v>
      </c>
      <c r="C11" t="s">
        <v>499</v>
      </c>
      <c r="E11" t="s">
        <v>13</v>
      </c>
      <c r="F11">
        <v>5</v>
      </c>
    </row>
    <row r="12" spans="2:6">
      <c r="B12" t="s">
        <v>3</v>
      </c>
      <c r="C12" t="s">
        <v>214</v>
      </c>
      <c r="E12" t="s">
        <v>7</v>
      </c>
      <c r="F12">
        <v>4</v>
      </c>
    </row>
    <row r="13" spans="2:6">
      <c r="B13" t="s">
        <v>96</v>
      </c>
      <c r="C13" t="s">
        <v>395</v>
      </c>
      <c r="E13" t="s">
        <v>21</v>
      </c>
      <c r="F13">
        <v>4</v>
      </c>
    </row>
    <row r="14" spans="2:6">
      <c r="B14" t="s">
        <v>80</v>
      </c>
      <c r="C14" t="s">
        <v>464</v>
      </c>
      <c r="E14" t="s">
        <v>8</v>
      </c>
      <c r="F14">
        <v>4</v>
      </c>
    </row>
    <row r="15" spans="2:6">
      <c r="B15" t="s">
        <v>82</v>
      </c>
      <c r="C15"/>
      <c r="E15" t="s">
        <v>12</v>
      </c>
      <c r="F15" s="3">
        <v>3</v>
      </c>
    </row>
    <row r="16" spans="2:6">
      <c r="B16" t="s">
        <v>80</v>
      </c>
      <c r="C16" t="s">
        <v>229</v>
      </c>
      <c r="E16" t="s">
        <v>2</v>
      </c>
      <c r="F16">
        <v>3</v>
      </c>
    </row>
    <row r="17" spans="2:10">
      <c r="B17" t="s">
        <v>80</v>
      </c>
      <c r="C17" t="s">
        <v>461</v>
      </c>
      <c r="E17" t="s">
        <v>31</v>
      </c>
      <c r="F17">
        <v>3</v>
      </c>
    </row>
    <row r="18" spans="2:10">
      <c r="B18" t="s">
        <v>25</v>
      </c>
      <c r="C18" t="s">
        <v>502</v>
      </c>
      <c r="E18" t="s">
        <v>14</v>
      </c>
      <c r="F18">
        <v>3</v>
      </c>
    </row>
    <row r="19" spans="2:10">
      <c r="B19" t="s">
        <v>68</v>
      </c>
      <c r="C19" t="s">
        <v>98</v>
      </c>
      <c r="E19" t="s">
        <v>3</v>
      </c>
      <c r="F19">
        <v>2</v>
      </c>
    </row>
    <row r="20" spans="2:10">
      <c r="B20" t="s">
        <v>80</v>
      </c>
      <c r="C20" t="s">
        <v>460</v>
      </c>
      <c r="E20" t="s">
        <v>11</v>
      </c>
      <c r="F20">
        <v>2</v>
      </c>
    </row>
    <row r="21" spans="2:10">
      <c r="B21" t="s">
        <v>80</v>
      </c>
      <c r="C21" t="s">
        <v>374</v>
      </c>
      <c r="E21" t="s">
        <v>26</v>
      </c>
      <c r="F21">
        <v>2</v>
      </c>
    </row>
    <row r="22" spans="2:10">
      <c r="B22" t="s">
        <v>80</v>
      </c>
      <c r="C22" t="s">
        <v>465</v>
      </c>
      <c r="E22" t="s">
        <v>4</v>
      </c>
      <c r="F22">
        <v>2</v>
      </c>
    </row>
    <row r="23" spans="2:10">
      <c r="B23" t="s">
        <v>25</v>
      </c>
      <c r="C23" t="s">
        <v>474</v>
      </c>
      <c r="E23" t="s">
        <v>18</v>
      </c>
      <c r="F23">
        <v>2</v>
      </c>
    </row>
    <row r="24" spans="2:10">
      <c r="B24" t="s">
        <v>68</v>
      </c>
      <c r="C24" t="s">
        <v>455</v>
      </c>
      <c r="E24" t="s">
        <v>96</v>
      </c>
      <c r="F24">
        <v>1</v>
      </c>
    </row>
    <row r="25" spans="2:10">
      <c r="B25" t="s">
        <v>68</v>
      </c>
      <c r="C25" t="s">
        <v>214</v>
      </c>
      <c r="E25" t="s">
        <v>24</v>
      </c>
      <c r="F25">
        <v>1</v>
      </c>
    </row>
    <row r="26" spans="2:10">
      <c r="B26" t="s">
        <v>68</v>
      </c>
      <c r="C26" t="s">
        <v>454</v>
      </c>
      <c r="E26" t="s">
        <v>82</v>
      </c>
      <c r="F26">
        <v>1</v>
      </c>
    </row>
    <row r="27" spans="2:10">
      <c r="B27" t="s">
        <v>80</v>
      </c>
      <c r="C27" t="s">
        <v>372</v>
      </c>
      <c r="E27" t="s">
        <v>6</v>
      </c>
      <c r="F27">
        <v>1</v>
      </c>
    </row>
    <row r="28" spans="2:10">
      <c r="B28" t="s">
        <v>25</v>
      </c>
      <c r="C28" t="s">
        <v>408</v>
      </c>
      <c r="E28" t="s">
        <v>28</v>
      </c>
      <c r="F28">
        <v>1</v>
      </c>
    </row>
    <row r="29" spans="2:10" ht="21" customHeight="1">
      <c r="B29" t="s">
        <v>25</v>
      </c>
      <c r="C29" t="s">
        <v>505</v>
      </c>
      <c r="E29" t="s">
        <v>9</v>
      </c>
      <c r="F29">
        <v>1</v>
      </c>
      <c r="I29" s="316" t="s">
        <v>521</v>
      </c>
      <c r="J29" s="317" t="s">
        <v>522</v>
      </c>
    </row>
    <row r="30" spans="2:10">
      <c r="B30" t="s">
        <v>25</v>
      </c>
      <c r="C30" t="s">
        <v>224</v>
      </c>
      <c r="E30" t="s">
        <v>356</v>
      </c>
      <c r="F30">
        <v>1</v>
      </c>
      <c r="I30" t="s">
        <v>176</v>
      </c>
      <c r="J30">
        <v>6</v>
      </c>
    </row>
    <row r="31" spans="2:10">
      <c r="B31" t="s">
        <v>25</v>
      </c>
      <c r="C31" t="s">
        <v>468</v>
      </c>
      <c r="E31" t="s">
        <v>10</v>
      </c>
      <c r="F31">
        <v>1</v>
      </c>
      <c r="I31" t="s">
        <v>228</v>
      </c>
      <c r="J31">
        <v>6</v>
      </c>
    </row>
    <row r="32" spans="2:10">
      <c r="B32" t="s">
        <v>23</v>
      </c>
      <c r="C32"/>
      <c r="E32" t="s">
        <v>23</v>
      </c>
      <c r="F32">
        <v>0</v>
      </c>
      <c r="I32" t="s">
        <v>214</v>
      </c>
      <c r="J32">
        <v>6</v>
      </c>
    </row>
    <row r="33" spans="2:10">
      <c r="B33" t="s">
        <v>30</v>
      </c>
      <c r="C33"/>
      <c r="E33" t="s">
        <v>30</v>
      </c>
      <c r="F33">
        <v>0</v>
      </c>
      <c r="I33" t="s">
        <v>138</v>
      </c>
      <c r="J33">
        <v>6</v>
      </c>
    </row>
    <row r="34" spans="2:10">
      <c r="B34" t="s">
        <v>167</v>
      </c>
      <c r="C34"/>
      <c r="E34" t="s">
        <v>167</v>
      </c>
      <c r="F34">
        <v>0</v>
      </c>
      <c r="I34" t="s">
        <v>513</v>
      </c>
      <c r="J34">
        <v>5</v>
      </c>
    </row>
    <row r="35" spans="2:10">
      <c r="B35" t="s">
        <v>68</v>
      </c>
      <c r="C35" t="s">
        <v>138</v>
      </c>
      <c r="E35" t="s">
        <v>77</v>
      </c>
      <c r="F35">
        <v>0</v>
      </c>
      <c r="I35" t="s">
        <v>514</v>
      </c>
      <c r="J35">
        <v>5</v>
      </c>
    </row>
    <row r="36" spans="2:10">
      <c r="B36" t="s">
        <v>96</v>
      </c>
      <c r="C36" t="s">
        <v>57</v>
      </c>
      <c r="E36" t="s">
        <v>78</v>
      </c>
      <c r="F36">
        <v>0</v>
      </c>
      <c r="I36" t="s">
        <v>409</v>
      </c>
      <c r="J36">
        <v>5</v>
      </c>
    </row>
    <row r="37" spans="2:10">
      <c r="B37" t="s">
        <v>24</v>
      </c>
      <c r="C37" t="s">
        <v>456</v>
      </c>
      <c r="E37" t="s">
        <v>118</v>
      </c>
      <c r="F37">
        <v>0</v>
      </c>
      <c r="I37" t="s">
        <v>481</v>
      </c>
      <c r="J37">
        <v>4</v>
      </c>
    </row>
    <row r="38" spans="2:10">
      <c r="B38" t="s">
        <v>77</v>
      </c>
      <c r="C38" t="s">
        <v>457</v>
      </c>
      <c r="E38" t="s">
        <v>16</v>
      </c>
      <c r="F38">
        <v>0</v>
      </c>
      <c r="I38" t="s">
        <v>515</v>
      </c>
      <c r="J38">
        <v>4</v>
      </c>
    </row>
    <row r="39" spans="2:10">
      <c r="B39" t="s">
        <v>80</v>
      </c>
      <c r="C39" t="s">
        <v>459</v>
      </c>
      <c r="E39" t="s">
        <v>36</v>
      </c>
      <c r="F39">
        <v>0</v>
      </c>
      <c r="I39" t="s">
        <v>505</v>
      </c>
      <c r="J39">
        <v>4</v>
      </c>
    </row>
    <row r="40" spans="2:10">
      <c r="B40" t="s">
        <v>80</v>
      </c>
      <c r="C40" t="s">
        <v>466</v>
      </c>
      <c r="E40" t="s">
        <v>17</v>
      </c>
      <c r="F40">
        <v>0</v>
      </c>
      <c r="I40" t="s">
        <v>402</v>
      </c>
      <c r="J40">
        <v>4</v>
      </c>
    </row>
    <row r="41" spans="2:10">
      <c r="B41" t="s">
        <v>25</v>
      </c>
      <c r="C41" t="s">
        <v>470</v>
      </c>
      <c r="E41" t="s">
        <v>34</v>
      </c>
      <c r="F41">
        <v>0</v>
      </c>
      <c r="I41" t="s">
        <v>210</v>
      </c>
      <c r="J41">
        <v>3</v>
      </c>
    </row>
    <row r="42" spans="2:10">
      <c r="B42" t="s">
        <v>25</v>
      </c>
      <c r="C42" t="s">
        <v>472</v>
      </c>
      <c r="E42" t="s">
        <v>355</v>
      </c>
      <c r="F42">
        <v>0</v>
      </c>
      <c r="I42" t="s">
        <v>229</v>
      </c>
      <c r="J42">
        <v>3</v>
      </c>
    </row>
    <row r="43" spans="2:10">
      <c r="B43" t="s">
        <v>25</v>
      </c>
      <c r="C43" t="s">
        <v>473</v>
      </c>
      <c r="E43" t="s">
        <v>67</v>
      </c>
      <c r="F43">
        <v>0</v>
      </c>
      <c r="I43" t="s">
        <v>194</v>
      </c>
      <c r="J43">
        <v>2</v>
      </c>
    </row>
    <row r="44" spans="2:10">
      <c r="B44" t="s">
        <v>25</v>
      </c>
      <c r="C44" t="s">
        <v>481</v>
      </c>
      <c r="E44" t="s">
        <v>5</v>
      </c>
      <c r="F44">
        <v>0</v>
      </c>
      <c r="I44" t="s">
        <v>259</v>
      </c>
      <c r="J44">
        <v>2</v>
      </c>
    </row>
    <row r="45" spans="2:10">
      <c r="B45" t="s">
        <v>25</v>
      </c>
      <c r="C45" t="s">
        <v>471</v>
      </c>
      <c r="E45" t="s">
        <v>357</v>
      </c>
      <c r="F45">
        <v>0</v>
      </c>
      <c r="I45" t="s">
        <v>516</v>
      </c>
      <c r="J45">
        <v>1</v>
      </c>
    </row>
    <row r="46" spans="2:10">
      <c r="B46" t="s">
        <v>25</v>
      </c>
      <c r="C46" t="s">
        <v>467</v>
      </c>
      <c r="E46" s="193"/>
      <c r="I46" t="s">
        <v>517</v>
      </c>
      <c r="J46">
        <v>1</v>
      </c>
    </row>
    <row r="47" spans="2:10">
      <c r="B47" t="s">
        <v>25</v>
      </c>
      <c r="C47" t="s">
        <v>469</v>
      </c>
      <c r="E47" s="193"/>
      <c r="I47" t="s">
        <v>518</v>
      </c>
      <c r="J47">
        <v>1</v>
      </c>
    </row>
    <row r="48" spans="2:10">
      <c r="B48" t="s">
        <v>7</v>
      </c>
      <c r="C48" t="s">
        <v>379</v>
      </c>
      <c r="I48" t="s">
        <v>196</v>
      </c>
      <c r="J48">
        <v>1</v>
      </c>
    </row>
    <row r="49" spans="2:13">
      <c r="B49" t="s">
        <v>7</v>
      </c>
      <c r="C49" t="s">
        <v>57</v>
      </c>
      <c r="I49" t="s">
        <v>519</v>
      </c>
      <c r="J49">
        <v>1</v>
      </c>
    </row>
    <row r="50" spans="2:13">
      <c r="B50" t="s">
        <v>7</v>
      </c>
      <c r="C50" t="s">
        <v>177</v>
      </c>
      <c r="I50" t="s">
        <v>520</v>
      </c>
      <c r="J50">
        <v>1</v>
      </c>
    </row>
    <row r="51" spans="2:13">
      <c r="B51" t="s">
        <v>7</v>
      </c>
      <c r="C51" t="s">
        <v>475</v>
      </c>
      <c r="I51" t="s">
        <v>224</v>
      </c>
      <c r="J51">
        <v>1</v>
      </c>
    </row>
    <row r="52" spans="2:13">
      <c r="B52" t="s">
        <v>78</v>
      </c>
      <c r="C52"/>
    </row>
    <row r="53" spans="2:13">
      <c r="B53" t="s">
        <v>21</v>
      </c>
      <c r="C53" t="s">
        <v>382</v>
      </c>
      <c r="I53" t="s">
        <v>576</v>
      </c>
    </row>
    <row r="54" spans="2:13" ht="15" thickBot="1">
      <c r="B54" t="s">
        <v>21</v>
      </c>
      <c r="C54" t="s">
        <v>57</v>
      </c>
    </row>
    <row r="55" spans="2:13" ht="51.6" customHeight="1" thickBot="1">
      <c r="B55" t="s">
        <v>21</v>
      </c>
      <c r="C55" t="s">
        <v>476</v>
      </c>
      <c r="I55" s="337" t="s">
        <v>521</v>
      </c>
      <c r="J55" s="338" t="s">
        <v>581</v>
      </c>
      <c r="K55" s="338" t="s">
        <v>577</v>
      </c>
      <c r="L55" s="338" t="s">
        <v>578</v>
      </c>
      <c r="M55" s="338" t="s">
        <v>579</v>
      </c>
    </row>
    <row r="56" spans="2:13" ht="15" thickBot="1">
      <c r="B56" t="s">
        <v>21</v>
      </c>
      <c r="C56" t="s">
        <v>229</v>
      </c>
      <c r="I56" s="339" t="s">
        <v>514</v>
      </c>
      <c r="J56" s="343">
        <v>15</v>
      </c>
      <c r="K56" s="340">
        <v>5</v>
      </c>
      <c r="L56" s="340">
        <v>10</v>
      </c>
      <c r="M56" s="340">
        <v>14</v>
      </c>
    </row>
    <row r="57" spans="2:13" ht="15" thickBot="1">
      <c r="B57" t="s">
        <v>16</v>
      </c>
      <c r="C57"/>
      <c r="I57" s="339" t="s">
        <v>515</v>
      </c>
      <c r="J57" s="343">
        <v>12</v>
      </c>
      <c r="K57" s="340">
        <v>4</v>
      </c>
      <c r="L57" s="340">
        <v>8</v>
      </c>
      <c r="M57" s="340" t="s">
        <v>295</v>
      </c>
    </row>
    <row r="58" spans="2:13" ht="15" thickBot="1">
      <c r="B58" t="s">
        <v>12</v>
      </c>
      <c r="C58" t="s">
        <v>382</v>
      </c>
      <c r="G58" t="s">
        <v>584</v>
      </c>
      <c r="H58" t="s">
        <v>582</v>
      </c>
      <c r="I58" s="339" t="s">
        <v>505</v>
      </c>
      <c r="J58" s="343">
        <v>8</v>
      </c>
      <c r="K58" s="340">
        <v>4</v>
      </c>
      <c r="L58" s="340">
        <v>4</v>
      </c>
      <c r="M58" s="340">
        <v>11</v>
      </c>
    </row>
    <row r="59" spans="2:13" ht="15" thickBot="1">
      <c r="B59" t="s">
        <v>12</v>
      </c>
      <c r="C59" t="s">
        <v>502</v>
      </c>
      <c r="G59" s="341" t="s">
        <v>585</v>
      </c>
      <c r="H59" t="s">
        <v>583</v>
      </c>
      <c r="I59" s="339" t="s">
        <v>138</v>
      </c>
      <c r="J59" s="343">
        <v>8</v>
      </c>
      <c r="K59" s="340">
        <v>6</v>
      </c>
      <c r="L59" s="340">
        <v>3</v>
      </c>
      <c r="M59" s="340">
        <v>9</v>
      </c>
    </row>
    <row r="60" spans="2:13" ht="15" thickBot="1">
      <c r="B60" t="s">
        <v>12</v>
      </c>
      <c r="C60" t="s">
        <v>196</v>
      </c>
      <c r="G60" s="342"/>
      <c r="I60" s="339" t="s">
        <v>214</v>
      </c>
      <c r="J60" s="343">
        <v>7</v>
      </c>
      <c r="K60" s="340">
        <v>6</v>
      </c>
      <c r="L60" s="340">
        <v>1</v>
      </c>
      <c r="M60" s="340">
        <v>6</v>
      </c>
    </row>
    <row r="61" spans="2:13" ht="15" thickBot="1">
      <c r="B61" t="s">
        <v>19</v>
      </c>
      <c r="C61" t="s">
        <v>383</v>
      </c>
      <c r="I61" s="339" t="s">
        <v>481</v>
      </c>
      <c r="J61" s="343">
        <v>6</v>
      </c>
      <c r="K61" s="340">
        <v>4</v>
      </c>
      <c r="L61" s="340">
        <v>2</v>
      </c>
      <c r="M61" s="340" t="s">
        <v>295</v>
      </c>
    </row>
    <row r="62" spans="2:13" ht="15" thickBot="1">
      <c r="B62" t="s">
        <v>19</v>
      </c>
      <c r="C62" t="s">
        <v>509</v>
      </c>
      <c r="G62" s="341" t="s">
        <v>585</v>
      </c>
      <c r="H62" t="s">
        <v>583</v>
      </c>
      <c r="I62" s="339" t="s">
        <v>402</v>
      </c>
      <c r="J62" s="343">
        <v>6</v>
      </c>
      <c r="K62" s="340">
        <v>4</v>
      </c>
      <c r="L62" s="340">
        <v>2</v>
      </c>
      <c r="M62" s="340">
        <v>4</v>
      </c>
    </row>
    <row r="63" spans="2:13" ht="15" thickBot="1">
      <c r="B63" t="s">
        <v>19</v>
      </c>
      <c r="C63" t="s">
        <v>231</v>
      </c>
      <c r="G63" s="342"/>
      <c r="I63" s="339" t="s">
        <v>513</v>
      </c>
      <c r="J63" s="343">
        <v>5</v>
      </c>
      <c r="K63" s="340">
        <v>5</v>
      </c>
      <c r="L63" s="340">
        <v>0</v>
      </c>
      <c r="M63" s="340" t="s">
        <v>295</v>
      </c>
    </row>
    <row r="64" spans="2:13" ht="15" thickBot="1">
      <c r="B64" t="s">
        <v>19</v>
      </c>
      <c r="C64" t="s">
        <v>386</v>
      </c>
      <c r="G64" s="341" t="s">
        <v>585</v>
      </c>
      <c r="H64" t="s">
        <v>583</v>
      </c>
      <c r="I64" s="339" t="s">
        <v>229</v>
      </c>
      <c r="J64" s="343">
        <v>5</v>
      </c>
      <c r="K64" s="340">
        <v>3</v>
      </c>
      <c r="L64" s="340">
        <v>2</v>
      </c>
      <c r="M64" s="340">
        <v>5</v>
      </c>
    </row>
    <row r="65" spans="2:13" ht="15" thickBot="1">
      <c r="B65" t="s">
        <v>19</v>
      </c>
      <c r="C65" t="s">
        <v>477</v>
      </c>
      <c r="G65" s="341" t="s">
        <v>585</v>
      </c>
      <c r="H65" t="s">
        <v>583</v>
      </c>
      <c r="I65" s="339" t="s">
        <v>409</v>
      </c>
      <c r="J65" s="343">
        <v>5</v>
      </c>
      <c r="K65" s="340">
        <v>5</v>
      </c>
      <c r="L65" s="340">
        <v>0</v>
      </c>
      <c r="M65" s="340">
        <v>6</v>
      </c>
    </row>
    <row r="66" spans="2:13" ht="29.4" thickBot="1">
      <c r="B66" t="s">
        <v>19</v>
      </c>
      <c r="C66" t="s">
        <v>478</v>
      </c>
      <c r="G66" t="s">
        <v>584</v>
      </c>
      <c r="H66" t="s">
        <v>582</v>
      </c>
      <c r="I66" s="339" t="s">
        <v>580</v>
      </c>
      <c r="J66" s="343">
        <v>5</v>
      </c>
      <c r="K66" s="340">
        <v>5</v>
      </c>
      <c r="L66" s="340">
        <v>0</v>
      </c>
      <c r="M66" s="340">
        <v>5</v>
      </c>
    </row>
    <row r="67" spans="2:13">
      <c r="B67" t="s">
        <v>19</v>
      </c>
      <c r="C67" t="s">
        <v>235</v>
      </c>
    </row>
    <row r="68" spans="2:13">
      <c r="B68" t="s">
        <v>19</v>
      </c>
      <c r="C68" t="s">
        <v>236</v>
      </c>
    </row>
    <row r="69" spans="2:13">
      <c r="B69" t="s">
        <v>19</v>
      </c>
      <c r="C69" t="s">
        <v>194</v>
      </c>
    </row>
    <row r="70" spans="2:13">
      <c r="B70" t="s">
        <v>19</v>
      </c>
      <c r="C70" t="s">
        <v>239</v>
      </c>
    </row>
    <row r="71" spans="2:13">
      <c r="B71" t="s">
        <v>19</v>
      </c>
      <c r="C71" t="s">
        <v>240</v>
      </c>
    </row>
    <row r="72" spans="2:13">
      <c r="B72" t="s">
        <v>19</v>
      </c>
      <c r="C72" t="s">
        <v>242</v>
      </c>
    </row>
    <row r="73" spans="2:13">
      <c r="B73" t="s">
        <v>19</v>
      </c>
      <c r="C73" t="s">
        <v>389</v>
      </c>
    </row>
    <row r="74" spans="2:13">
      <c r="B74" t="s">
        <v>19</v>
      </c>
      <c r="C74" t="s">
        <v>245</v>
      </c>
    </row>
    <row r="75" spans="2:13">
      <c r="B75" t="s">
        <v>19</v>
      </c>
      <c r="C75" t="s">
        <v>390</v>
      </c>
    </row>
    <row r="76" spans="2:13">
      <c r="B76" t="s">
        <v>19</v>
      </c>
      <c r="C76" t="s">
        <v>248</v>
      </c>
    </row>
    <row r="77" spans="2:13">
      <c r="B77" t="s">
        <v>19</v>
      </c>
      <c r="C77" t="s">
        <v>249</v>
      </c>
    </row>
    <row r="78" spans="2:13">
      <c r="B78" t="s">
        <v>19</v>
      </c>
      <c r="C78" t="s">
        <v>392</v>
      </c>
    </row>
    <row r="79" spans="2:13">
      <c r="B79" t="s">
        <v>19</v>
      </c>
      <c r="C79" t="s">
        <v>250</v>
      </c>
    </row>
    <row r="80" spans="2:13">
      <c r="B80" t="s">
        <v>19</v>
      </c>
      <c r="C80" t="s">
        <v>393</v>
      </c>
    </row>
    <row r="81" spans="2:3">
      <c r="B81" t="s">
        <v>19</v>
      </c>
      <c r="C81" t="s">
        <v>138</v>
      </c>
    </row>
    <row r="82" spans="2:3">
      <c r="B82" t="s">
        <v>19</v>
      </c>
      <c r="C82" t="s">
        <v>252</v>
      </c>
    </row>
    <row r="83" spans="2:3">
      <c r="B83" t="s">
        <v>19</v>
      </c>
      <c r="C83" t="s">
        <v>253</v>
      </c>
    </row>
    <row r="84" spans="2:3">
      <c r="B84" t="s">
        <v>19</v>
      </c>
      <c r="C84" t="s">
        <v>479</v>
      </c>
    </row>
    <row r="85" spans="2:3">
      <c r="B85" t="s">
        <v>20</v>
      </c>
      <c r="C85" t="s">
        <v>508</v>
      </c>
    </row>
    <row r="86" spans="2:3">
      <c r="B86" t="s">
        <v>20</v>
      </c>
      <c r="C86" t="s">
        <v>137</v>
      </c>
    </row>
    <row r="87" spans="2:3">
      <c r="B87" t="s">
        <v>20</v>
      </c>
      <c r="C87" t="s">
        <v>503</v>
      </c>
    </row>
    <row r="88" spans="2:3">
      <c r="B88" t="s">
        <v>20</v>
      </c>
      <c r="C88" t="s">
        <v>504</v>
      </c>
    </row>
    <row r="89" spans="2:3">
      <c r="B89" t="s">
        <v>20</v>
      </c>
      <c r="C89" t="s">
        <v>254</v>
      </c>
    </row>
    <row r="90" spans="2:3">
      <c r="B90" t="s">
        <v>20</v>
      </c>
      <c r="C90" t="s">
        <v>396</v>
      </c>
    </row>
    <row r="91" spans="2:3">
      <c r="B91" t="s">
        <v>20</v>
      </c>
      <c r="C91" t="s">
        <v>397</v>
      </c>
    </row>
    <row r="92" spans="2:3">
      <c r="B92" t="s">
        <v>20</v>
      </c>
      <c r="C92" t="s">
        <v>255</v>
      </c>
    </row>
    <row r="93" spans="2:3">
      <c r="B93" t="s">
        <v>20</v>
      </c>
      <c r="C93" t="s">
        <v>480</v>
      </c>
    </row>
    <row r="94" spans="2:3">
      <c r="B94" t="s">
        <v>8</v>
      </c>
      <c r="C94" t="s">
        <v>57</v>
      </c>
    </row>
    <row r="95" spans="2:3">
      <c r="B95" t="s">
        <v>8</v>
      </c>
      <c r="C95" t="s">
        <v>481</v>
      </c>
    </row>
    <row r="96" spans="2:3">
      <c r="B96" t="s">
        <v>8</v>
      </c>
      <c r="C96" t="s">
        <v>256</v>
      </c>
    </row>
    <row r="97" spans="2:3">
      <c r="B97" t="s">
        <v>8</v>
      </c>
      <c r="C97" t="s">
        <v>214</v>
      </c>
    </row>
    <row r="98" spans="2:3">
      <c r="B98" t="s">
        <v>15</v>
      </c>
      <c r="C98" t="s">
        <v>485</v>
      </c>
    </row>
    <row r="99" spans="2:3">
      <c r="B99" t="s">
        <v>15</v>
      </c>
      <c r="C99" t="s">
        <v>472</v>
      </c>
    </row>
    <row r="100" spans="2:3">
      <c r="B100" t="s">
        <v>15</v>
      </c>
      <c r="C100" t="s">
        <v>482</v>
      </c>
    </row>
    <row r="101" spans="2:3">
      <c r="B101" t="s">
        <v>15</v>
      </c>
      <c r="C101" t="s">
        <v>473</v>
      </c>
    </row>
    <row r="102" spans="2:3">
      <c r="B102" t="s">
        <v>15</v>
      </c>
      <c r="C102" t="s">
        <v>500</v>
      </c>
    </row>
    <row r="103" spans="2:3">
      <c r="B103" t="s">
        <v>15</v>
      </c>
      <c r="C103" t="s">
        <v>481</v>
      </c>
    </row>
    <row r="104" spans="2:3">
      <c r="B104" t="s">
        <v>15</v>
      </c>
      <c r="C104" t="s">
        <v>486</v>
      </c>
    </row>
    <row r="105" spans="2:3">
      <c r="B105" t="s">
        <v>15</v>
      </c>
      <c r="C105" t="s">
        <v>400</v>
      </c>
    </row>
    <row r="106" spans="2:3">
      <c r="B106" t="s">
        <v>15</v>
      </c>
      <c r="C106" t="s">
        <v>487</v>
      </c>
    </row>
    <row r="107" spans="2:3">
      <c r="B107" t="s">
        <v>15</v>
      </c>
      <c r="C107" t="s">
        <v>408</v>
      </c>
    </row>
    <row r="108" spans="2:3">
      <c r="B108" t="s">
        <v>15</v>
      </c>
      <c r="C108" t="s">
        <v>505</v>
      </c>
    </row>
    <row r="109" spans="2:3">
      <c r="B109" t="s">
        <v>15</v>
      </c>
      <c r="C109" t="s">
        <v>401</v>
      </c>
    </row>
    <row r="110" spans="2:3">
      <c r="B110" t="s">
        <v>15</v>
      </c>
      <c r="C110" t="s">
        <v>483</v>
      </c>
    </row>
    <row r="111" spans="2:3">
      <c r="B111" t="s">
        <v>15</v>
      </c>
      <c r="C111" t="s">
        <v>403</v>
      </c>
    </row>
    <row r="112" spans="2:3">
      <c r="B112" t="s">
        <v>15</v>
      </c>
      <c r="C112" t="s">
        <v>214</v>
      </c>
    </row>
    <row r="113" spans="2:3">
      <c r="B113" t="s">
        <v>15</v>
      </c>
      <c r="C113" t="s">
        <v>484</v>
      </c>
    </row>
    <row r="114" spans="2:3">
      <c r="B114" t="s">
        <v>15</v>
      </c>
      <c r="C114" t="s">
        <v>251</v>
      </c>
    </row>
    <row r="115" spans="2:3">
      <c r="B115" t="s">
        <v>15</v>
      </c>
      <c r="C115" t="s">
        <v>406</v>
      </c>
    </row>
    <row r="116" spans="2:3">
      <c r="B116" t="s">
        <v>6</v>
      </c>
      <c r="C116" t="s">
        <v>229</v>
      </c>
    </row>
    <row r="117" spans="2:3">
      <c r="B117" t="s">
        <v>11</v>
      </c>
      <c r="C117" t="s">
        <v>138</v>
      </c>
    </row>
    <row r="118" spans="2:3">
      <c r="B118" t="s">
        <v>11</v>
      </c>
      <c r="C118" t="s">
        <v>135</v>
      </c>
    </row>
    <row r="119" spans="2:3">
      <c r="B119" t="s">
        <v>26</v>
      </c>
      <c r="C119" t="s">
        <v>505</v>
      </c>
    </row>
    <row r="120" spans="2:3">
      <c r="B120" t="s">
        <v>26</v>
      </c>
      <c r="C120" t="s">
        <v>409</v>
      </c>
    </row>
    <row r="121" spans="2:3">
      <c r="B121" t="s">
        <v>171</v>
      </c>
      <c r="C121" t="s">
        <v>408</v>
      </c>
    </row>
    <row r="122" spans="2:3">
      <c r="B122" t="s">
        <v>171</v>
      </c>
      <c r="C122" t="s">
        <v>402</v>
      </c>
    </row>
    <row r="123" spans="2:3">
      <c r="B123" t="s">
        <v>171</v>
      </c>
      <c r="C123" t="s">
        <v>214</v>
      </c>
    </row>
    <row r="124" spans="2:3">
      <c r="B124" t="s">
        <v>171</v>
      </c>
      <c r="C124" t="s">
        <v>257</v>
      </c>
    </row>
    <row r="125" spans="2:3">
      <c r="B125" t="s">
        <v>171</v>
      </c>
      <c r="C125" t="s">
        <v>488</v>
      </c>
    </row>
    <row r="126" spans="2:3">
      <c r="B126" t="s">
        <v>118</v>
      </c>
      <c r="C126"/>
    </row>
    <row r="127" spans="2:3">
      <c r="B127" t="s">
        <v>2</v>
      </c>
      <c r="C127" t="s">
        <v>476</v>
      </c>
    </row>
    <row r="128" spans="2:3">
      <c r="B128" t="s">
        <v>2</v>
      </c>
      <c r="C128" t="s">
        <v>411</v>
      </c>
    </row>
    <row r="129" spans="2:3">
      <c r="B129" t="s">
        <v>2</v>
      </c>
      <c r="C129" t="s">
        <v>412</v>
      </c>
    </row>
    <row r="130" spans="2:3">
      <c r="B130" t="s">
        <v>36</v>
      </c>
      <c r="C130"/>
    </row>
    <row r="131" spans="2:3">
      <c r="B131" t="s">
        <v>17</v>
      </c>
      <c r="C131"/>
    </row>
    <row r="132" spans="2:3">
      <c r="B132" t="s">
        <v>66</v>
      </c>
      <c r="C132" t="s">
        <v>499</v>
      </c>
    </row>
    <row r="133" spans="2:3">
      <c r="B133" t="s">
        <v>66</v>
      </c>
      <c r="C133" t="s">
        <v>415</v>
      </c>
    </row>
    <row r="134" spans="2:3">
      <c r="B134" t="s">
        <v>66</v>
      </c>
      <c r="C134" t="s">
        <v>416</v>
      </c>
    </row>
    <row r="135" spans="2:3">
      <c r="B135" t="s">
        <v>66</v>
      </c>
      <c r="C135" t="s">
        <v>489</v>
      </c>
    </row>
    <row r="136" spans="2:3">
      <c r="B136" t="s">
        <v>66</v>
      </c>
      <c r="C136" t="s">
        <v>506</v>
      </c>
    </row>
    <row r="137" spans="2:3">
      <c r="B137" t="s">
        <v>66</v>
      </c>
      <c r="C137" t="s">
        <v>490</v>
      </c>
    </row>
    <row r="138" spans="2:3">
      <c r="B138" t="s">
        <v>66</v>
      </c>
      <c r="C138" t="s">
        <v>417</v>
      </c>
    </row>
    <row r="139" spans="2:3">
      <c r="B139" t="s">
        <v>66</v>
      </c>
      <c r="C139" t="s">
        <v>491</v>
      </c>
    </row>
    <row r="140" spans="2:3">
      <c r="B140" t="s">
        <v>66</v>
      </c>
      <c r="C140" t="s">
        <v>492</v>
      </c>
    </row>
    <row r="141" spans="2:3">
      <c r="B141" t="s">
        <v>66</v>
      </c>
      <c r="C141" t="s">
        <v>493</v>
      </c>
    </row>
    <row r="142" spans="2:3">
      <c r="B142" t="s">
        <v>66</v>
      </c>
      <c r="C142" t="s">
        <v>251</v>
      </c>
    </row>
    <row r="143" spans="2:3">
      <c r="B143" t="s">
        <v>66</v>
      </c>
      <c r="C143" t="s">
        <v>494</v>
      </c>
    </row>
    <row r="144" spans="2:3">
      <c r="B144" t="s">
        <v>66</v>
      </c>
      <c r="C144" t="s">
        <v>495</v>
      </c>
    </row>
    <row r="145" spans="2:3">
      <c r="B145" t="s">
        <v>66</v>
      </c>
      <c r="C145" t="s">
        <v>496</v>
      </c>
    </row>
    <row r="146" spans="2:3">
      <c r="B146" t="s">
        <v>66</v>
      </c>
      <c r="C146" t="s">
        <v>497</v>
      </c>
    </row>
    <row r="147" spans="2:3">
      <c r="B147" t="s">
        <v>66</v>
      </c>
      <c r="C147" t="s">
        <v>498</v>
      </c>
    </row>
    <row r="148" spans="2:3">
      <c r="B148" t="s">
        <v>31</v>
      </c>
      <c r="C148" t="s">
        <v>176</v>
      </c>
    </row>
    <row r="149" spans="2:3">
      <c r="B149" t="s">
        <v>31</v>
      </c>
      <c r="C149" t="s">
        <v>507</v>
      </c>
    </row>
    <row r="150" spans="2:3">
      <c r="B150" t="s">
        <v>31</v>
      </c>
      <c r="C150" t="s">
        <v>259</v>
      </c>
    </row>
    <row r="151" spans="2:3">
      <c r="B151" t="s">
        <v>4</v>
      </c>
      <c r="C151" t="s">
        <v>456</v>
      </c>
    </row>
    <row r="152" spans="2:3">
      <c r="B152" t="s">
        <v>4</v>
      </c>
      <c r="C152" t="s">
        <v>214</v>
      </c>
    </row>
    <row r="153" spans="2:3">
      <c r="B153" t="s">
        <v>13</v>
      </c>
      <c r="C153" t="s">
        <v>176</v>
      </c>
    </row>
    <row r="154" spans="2:3">
      <c r="B154" t="s">
        <v>13</v>
      </c>
      <c r="C154" t="s">
        <v>499</v>
      </c>
    </row>
    <row r="155" spans="2:3">
      <c r="B155" t="s">
        <v>13</v>
      </c>
      <c r="C155" t="s">
        <v>500</v>
      </c>
    </row>
    <row r="156" spans="2:3">
      <c r="B156" t="s">
        <v>34</v>
      </c>
      <c r="C156"/>
    </row>
    <row r="157" spans="2:3">
      <c r="B157" t="s">
        <v>355</v>
      </c>
      <c r="C157"/>
    </row>
    <row r="158" spans="2:3">
      <c r="B158" t="s">
        <v>18</v>
      </c>
      <c r="C158" t="s">
        <v>166</v>
      </c>
    </row>
    <row r="159" spans="2:3">
      <c r="B159" t="s">
        <v>18</v>
      </c>
      <c r="C159" t="s">
        <v>262</v>
      </c>
    </row>
    <row r="160" spans="2:3">
      <c r="B160" t="s">
        <v>67</v>
      </c>
      <c r="C160"/>
    </row>
    <row r="161" spans="2:3">
      <c r="B161" t="s">
        <v>5</v>
      </c>
      <c r="C161"/>
    </row>
    <row r="162" spans="2:3">
      <c r="B162" t="s">
        <v>28</v>
      </c>
      <c r="C162" t="s">
        <v>242</v>
      </c>
    </row>
    <row r="163" spans="2:3">
      <c r="B163" t="s">
        <v>9</v>
      </c>
      <c r="C163" t="s">
        <v>194</v>
      </c>
    </row>
    <row r="164" spans="2:3">
      <c r="B164" t="s">
        <v>14</v>
      </c>
      <c r="C164" t="s">
        <v>481</v>
      </c>
    </row>
    <row r="165" spans="2:3">
      <c r="B165" t="s">
        <v>14</v>
      </c>
      <c r="C165" t="s">
        <v>505</v>
      </c>
    </row>
    <row r="166" spans="2:3">
      <c r="B166" t="s">
        <v>14</v>
      </c>
      <c r="C166" t="s">
        <v>501</v>
      </c>
    </row>
    <row r="167" spans="2:3">
      <c r="B167" t="s">
        <v>356</v>
      </c>
      <c r="C167" t="s">
        <v>242</v>
      </c>
    </row>
    <row r="168" spans="2:3">
      <c r="B168" t="s">
        <v>357</v>
      </c>
      <c r="C168"/>
    </row>
    <row r="169" spans="2:3">
      <c r="B169" t="s">
        <v>10</v>
      </c>
      <c r="C169" t="s">
        <v>57</v>
      </c>
    </row>
    <row r="170" spans="2:3">
      <c r="B170"/>
    </row>
    <row r="171" spans="2:3">
      <c r="B171"/>
    </row>
    <row r="172" spans="2:3">
      <c r="B172"/>
      <c r="C172" s="3" t="s">
        <v>511</v>
      </c>
    </row>
    <row r="173" spans="2:3">
      <c r="B173"/>
    </row>
    <row r="174" spans="2:3">
      <c r="B174"/>
    </row>
    <row r="175" spans="2:3">
      <c r="B175"/>
    </row>
    <row r="176" spans="2:3">
      <c r="B176"/>
    </row>
    <row r="177" spans="2:2">
      <c r="B177"/>
    </row>
    <row r="178" spans="2:2">
      <c r="B178"/>
    </row>
    <row r="179" spans="2:2">
      <c r="B179"/>
    </row>
    <row r="180" spans="2:2">
      <c r="B180"/>
    </row>
    <row r="181" spans="2:2">
      <c r="B181"/>
    </row>
    <row r="182" spans="2:2">
      <c r="B182"/>
    </row>
    <row r="183" spans="2:2">
      <c r="B183"/>
    </row>
    <row r="184" spans="2:2">
      <c r="B184"/>
    </row>
    <row r="185" spans="2:2">
      <c r="B185"/>
    </row>
    <row r="186" spans="2:2">
      <c r="B186"/>
    </row>
    <row r="187" spans="2:2">
      <c r="B187"/>
    </row>
    <row r="188" spans="2:2">
      <c r="B188"/>
    </row>
  </sheetData>
  <autoFilter ref="I55:M55" xr:uid="{42C37128-7903-425E-9FD0-2FFFA208FDD4}">
    <sortState xmlns:xlrd2="http://schemas.microsoft.com/office/spreadsheetml/2017/richdata2" ref="I56:M66">
      <sortCondition descending="1" ref="J55"/>
    </sortState>
  </autoFilter>
  <conditionalFormatting sqref="C2">
    <cfRule type="duplicateValues" dxfId="13" priority="19"/>
  </conditionalFormatting>
  <conditionalFormatting sqref="B2">
    <cfRule type="duplicateValues" dxfId="12" priority="18"/>
  </conditionalFormatting>
  <conditionalFormatting sqref="E5">
    <cfRule type="duplicateValues" dxfId="11" priority="22"/>
  </conditionalFormatting>
  <conditionalFormatting sqref="F2">
    <cfRule type="duplicateValues" dxfId="10" priority="11"/>
  </conditionalFormatting>
  <conditionalFormatting sqref="C72:C77 C82:C89">
    <cfRule type="duplicateValues" dxfId="9" priority="8"/>
  </conditionalFormatting>
  <conditionalFormatting sqref="C3:C70">
    <cfRule type="duplicateValues" dxfId="8" priority="9"/>
  </conditionalFormatting>
  <conditionalFormatting sqref="C90:C123">
    <cfRule type="duplicateValues" dxfId="7" priority="10"/>
  </conditionalFormatting>
  <conditionalFormatting sqref="C79 C81">
    <cfRule type="duplicateValues" dxfId="6" priority="7"/>
  </conditionalFormatting>
  <conditionalFormatting sqref="C78">
    <cfRule type="duplicateValues" dxfId="5" priority="5"/>
  </conditionalFormatting>
  <conditionalFormatting sqref="C78">
    <cfRule type="duplicateValues" dxfId="4" priority="6"/>
  </conditionalFormatting>
  <conditionalFormatting sqref="C80">
    <cfRule type="duplicateValues" dxfId="3" priority="3"/>
  </conditionalFormatting>
  <conditionalFormatting sqref="C80">
    <cfRule type="duplicateValues" dxfId="2" priority="4"/>
  </conditionalFormatting>
  <conditionalFormatting sqref="C71">
    <cfRule type="duplicateValues" dxfId="1" priority="2"/>
  </conditionalFormatting>
  <conditionalFormatting sqref="J29">
    <cfRule type="duplicateValues" dxfId="0" priority="1"/>
  </conditionalFormatting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D1C33C-E586-447A-A6F2-224A93B28B13}">
  <sheetPr filterMode="1"/>
  <dimension ref="B1:N91"/>
  <sheetViews>
    <sheetView zoomScale="85" zoomScaleNormal="85" workbookViewId="0">
      <selection activeCell="B4" sqref="B4:B46"/>
    </sheetView>
  </sheetViews>
  <sheetFormatPr defaultColWidth="9.109375" defaultRowHeight="14.4"/>
  <cols>
    <col min="1" max="1" width="14.109375" style="3" customWidth="1"/>
    <col min="2" max="2" width="26.6640625" style="66" customWidth="1"/>
    <col min="3" max="4" width="13.109375" style="3" customWidth="1"/>
    <col min="5" max="8" width="17.6640625" style="66" customWidth="1"/>
    <col min="9" max="10" width="9.109375" style="3"/>
    <col min="11" max="11" width="26.6640625" style="66" customWidth="1"/>
    <col min="12" max="13" width="17.6640625" style="66" customWidth="1"/>
    <col min="14" max="16384" width="9.109375" style="3"/>
  </cols>
  <sheetData>
    <row r="1" spans="2:14" ht="16.2" thickBot="1">
      <c r="B1" s="100"/>
      <c r="C1" s="99"/>
      <c r="D1" s="101" t="s">
        <v>208</v>
      </c>
      <c r="E1" s="100"/>
      <c r="F1" s="100"/>
      <c r="G1" s="100"/>
      <c r="H1" s="100"/>
      <c r="K1" s="100"/>
      <c r="L1" s="100"/>
      <c r="M1" s="100"/>
    </row>
    <row r="2" spans="2:14" ht="42" customHeight="1">
      <c r="B2" s="103" t="s">
        <v>0</v>
      </c>
      <c r="C2" s="104">
        <v>2016</v>
      </c>
      <c r="D2" s="104">
        <v>2017</v>
      </c>
      <c r="E2" s="104">
        <v>2018</v>
      </c>
      <c r="F2" s="104">
        <v>2019</v>
      </c>
      <c r="G2" s="104">
        <v>2020</v>
      </c>
      <c r="H2" s="230">
        <v>2021</v>
      </c>
      <c r="K2" s="103"/>
      <c r="L2" s="104">
        <v>2020</v>
      </c>
      <c r="M2" s="230">
        <v>2021</v>
      </c>
    </row>
    <row r="3" spans="2:14" ht="15.75" hidden="1" customHeight="1">
      <c r="B3" s="173" t="s">
        <v>38</v>
      </c>
      <c r="C3" s="69">
        <v>0</v>
      </c>
      <c r="D3" s="69" t="s">
        <v>79</v>
      </c>
      <c r="E3" s="70"/>
      <c r="F3" s="70"/>
      <c r="G3" s="70"/>
      <c r="H3" s="231"/>
      <c r="K3" s="173" t="s">
        <v>38</v>
      </c>
      <c r="L3" s="70"/>
      <c r="M3" s="231"/>
    </row>
    <row r="4" spans="2:14" ht="15.75" customHeight="1">
      <c r="B4" s="93" t="s">
        <v>82</v>
      </c>
      <c r="C4" s="69"/>
      <c r="D4" s="69"/>
      <c r="E4" s="70"/>
      <c r="F4" s="70"/>
      <c r="G4" s="70"/>
      <c r="H4" s="231">
        <v>30000</v>
      </c>
      <c r="K4" s="93" t="s">
        <v>82</v>
      </c>
      <c r="L4" s="70">
        <v>0</v>
      </c>
      <c r="M4" s="231">
        <v>30000</v>
      </c>
      <c r="N4" s="132"/>
    </row>
    <row r="5" spans="2:14">
      <c r="B5" s="94" t="s">
        <v>17</v>
      </c>
      <c r="C5" s="70">
        <v>0</v>
      </c>
      <c r="D5" s="70" t="s">
        <v>79</v>
      </c>
      <c r="E5" s="70">
        <v>75000</v>
      </c>
      <c r="F5" s="70">
        <v>75000</v>
      </c>
      <c r="G5" s="70">
        <v>75000</v>
      </c>
      <c r="H5" s="232">
        <v>75000</v>
      </c>
      <c r="I5" s="3" t="b">
        <f>IF(G5&lt;H5,"more",IF(H5&lt;G5,"less"))</f>
        <v>0</v>
      </c>
      <c r="K5" s="94" t="s">
        <v>17</v>
      </c>
      <c r="L5" s="70">
        <v>-75000</v>
      </c>
      <c r="M5" s="232">
        <v>75000</v>
      </c>
      <c r="N5" s="132"/>
    </row>
    <row r="6" spans="2:14">
      <c r="B6" s="93" t="s">
        <v>10</v>
      </c>
      <c r="C6" s="69">
        <v>120000</v>
      </c>
      <c r="D6" s="69">
        <v>120000</v>
      </c>
      <c r="E6" s="70">
        <v>150000</v>
      </c>
      <c r="F6" s="70">
        <v>176000</v>
      </c>
      <c r="G6" s="70">
        <v>182000</v>
      </c>
      <c r="H6" s="231">
        <v>250000</v>
      </c>
      <c r="I6" s="3" t="str">
        <f>IF(G6&lt;H6,"more",IF(H6&lt;G6,"less"))</f>
        <v>more</v>
      </c>
      <c r="K6" s="93" t="s">
        <v>10</v>
      </c>
      <c r="L6" s="70">
        <v>-182000</v>
      </c>
      <c r="M6" s="231">
        <v>250000</v>
      </c>
    </row>
    <row r="7" spans="2:14">
      <c r="B7" s="93" t="s">
        <v>8</v>
      </c>
      <c r="C7" s="69">
        <v>250000</v>
      </c>
      <c r="D7" s="69">
        <v>300000</v>
      </c>
      <c r="E7" s="70">
        <v>300000</v>
      </c>
      <c r="F7" s="70">
        <v>400000</v>
      </c>
      <c r="G7" s="70">
        <v>400000</v>
      </c>
      <c r="H7" s="231">
        <v>400000</v>
      </c>
      <c r="I7" s="3" t="b">
        <f t="shared" ref="I7:I27" si="0">IF(G7&lt;H7,"more",IF(H7&lt;G7,"less"))</f>
        <v>0</v>
      </c>
      <c r="K7" s="93" t="s">
        <v>8</v>
      </c>
      <c r="L7" s="70">
        <v>-400000</v>
      </c>
      <c r="M7" s="231">
        <v>400000</v>
      </c>
      <c r="N7" s="132"/>
    </row>
    <row r="8" spans="2:14">
      <c r="B8" s="93" t="s">
        <v>4</v>
      </c>
      <c r="C8" s="69">
        <v>220000</v>
      </c>
      <c r="D8" s="69">
        <v>380000</v>
      </c>
      <c r="E8" s="70">
        <v>340000</v>
      </c>
      <c r="F8" s="70">
        <v>380000</v>
      </c>
      <c r="G8" s="70">
        <v>320000</v>
      </c>
      <c r="H8" s="231">
        <v>450000</v>
      </c>
      <c r="I8" s="3" t="str">
        <f t="shared" si="0"/>
        <v>more</v>
      </c>
      <c r="K8" s="93" t="s">
        <v>4</v>
      </c>
      <c r="L8" s="70">
        <v>-320000</v>
      </c>
      <c r="M8" s="231">
        <v>450000</v>
      </c>
      <c r="N8" s="132"/>
    </row>
    <row r="9" spans="2:14">
      <c r="B9" s="93" t="s">
        <v>124</v>
      </c>
      <c r="C9" s="69">
        <v>0</v>
      </c>
      <c r="D9" s="69">
        <v>150000</v>
      </c>
      <c r="E9" s="70">
        <v>250000</v>
      </c>
      <c r="F9" s="70">
        <v>480000</v>
      </c>
      <c r="G9" s="70">
        <v>480000</v>
      </c>
      <c r="H9" s="231">
        <v>500000</v>
      </c>
      <c r="I9" s="3" t="str">
        <f t="shared" si="0"/>
        <v>more</v>
      </c>
      <c r="K9" s="93" t="s">
        <v>124</v>
      </c>
      <c r="L9" s="70">
        <v>-480000</v>
      </c>
      <c r="M9" s="231">
        <v>500000</v>
      </c>
      <c r="N9" s="132"/>
    </row>
    <row r="10" spans="2:14">
      <c r="B10" s="94" t="s">
        <v>83</v>
      </c>
      <c r="C10" s="70">
        <v>0</v>
      </c>
      <c r="D10" s="70" t="s">
        <v>79</v>
      </c>
      <c r="E10" s="70">
        <v>330000</v>
      </c>
      <c r="F10" s="70">
        <v>955000</v>
      </c>
      <c r="G10" s="70">
        <v>1140000</v>
      </c>
      <c r="H10" s="232">
        <v>630000</v>
      </c>
      <c r="I10" s="3" t="str">
        <f t="shared" si="0"/>
        <v>less</v>
      </c>
      <c r="K10" s="94" t="s">
        <v>83</v>
      </c>
      <c r="L10" s="70">
        <v>-1140000</v>
      </c>
      <c r="M10" s="232">
        <v>630000</v>
      </c>
      <c r="N10" s="132"/>
    </row>
    <row r="11" spans="2:14">
      <c r="B11" s="93" t="s">
        <v>24</v>
      </c>
      <c r="C11" s="69">
        <v>418000</v>
      </c>
      <c r="D11" s="69">
        <v>820000</v>
      </c>
      <c r="E11" s="70">
        <v>720000</v>
      </c>
      <c r="F11" s="70">
        <v>924000</v>
      </c>
      <c r="G11" s="70">
        <v>944000</v>
      </c>
      <c r="H11" s="231">
        <v>632000</v>
      </c>
      <c r="I11" s="3" t="str">
        <f t="shared" si="0"/>
        <v>less</v>
      </c>
      <c r="K11" s="93" t="s">
        <v>24</v>
      </c>
      <c r="L11" s="70">
        <v>-944000</v>
      </c>
      <c r="M11" s="231">
        <v>632000</v>
      </c>
      <c r="N11" s="132"/>
    </row>
    <row r="12" spans="2:14">
      <c r="B12" s="93" t="s">
        <v>167</v>
      </c>
      <c r="C12" s="69"/>
      <c r="D12" s="69"/>
      <c r="E12" s="70">
        <v>800000</v>
      </c>
      <c r="F12" s="70">
        <v>800000</v>
      </c>
      <c r="G12" s="70">
        <v>800000</v>
      </c>
      <c r="H12" s="231">
        <v>800000</v>
      </c>
      <c r="I12" s="3" t="b">
        <f t="shared" si="0"/>
        <v>0</v>
      </c>
      <c r="K12" s="93" t="s">
        <v>167</v>
      </c>
      <c r="L12" s="70">
        <v>-800000</v>
      </c>
      <c r="M12" s="231">
        <v>800000</v>
      </c>
      <c r="N12" s="132"/>
    </row>
    <row r="13" spans="2:14">
      <c r="B13" s="93" t="s">
        <v>7</v>
      </c>
      <c r="C13" s="70">
        <v>867309</v>
      </c>
      <c r="D13" s="70">
        <v>772257</v>
      </c>
      <c r="E13" s="70">
        <v>3596000</v>
      </c>
      <c r="F13" s="70">
        <v>920000</v>
      </c>
      <c r="G13" s="70">
        <v>920000</v>
      </c>
      <c r="H13" s="231">
        <v>970000</v>
      </c>
      <c r="I13" s="3" t="str">
        <f t="shared" si="0"/>
        <v>more</v>
      </c>
      <c r="K13" s="93" t="s">
        <v>7</v>
      </c>
      <c r="L13" s="70">
        <v>-920000</v>
      </c>
      <c r="M13" s="231">
        <v>970000</v>
      </c>
      <c r="N13" s="132"/>
    </row>
    <row r="14" spans="2:14">
      <c r="B14" s="93" t="s">
        <v>96</v>
      </c>
      <c r="C14" s="69">
        <v>0</v>
      </c>
      <c r="D14" s="69">
        <v>0</v>
      </c>
      <c r="E14" s="70">
        <v>2000000</v>
      </c>
      <c r="F14" s="70">
        <v>1200000</v>
      </c>
      <c r="G14" s="70">
        <v>1200000</v>
      </c>
      <c r="H14" s="231">
        <v>1200000</v>
      </c>
      <c r="I14" s="3" t="b">
        <f t="shared" si="0"/>
        <v>0</v>
      </c>
      <c r="K14" s="93" t="s">
        <v>96</v>
      </c>
      <c r="L14" s="70">
        <v>-1200000</v>
      </c>
      <c r="M14" s="231">
        <v>1200000</v>
      </c>
      <c r="N14" s="132"/>
    </row>
    <row r="15" spans="2:14">
      <c r="B15" s="93" t="s">
        <v>16</v>
      </c>
      <c r="C15" s="69">
        <v>2570000</v>
      </c>
      <c r="D15" s="69">
        <v>2340000</v>
      </c>
      <c r="E15" s="70">
        <v>2340000</v>
      </c>
      <c r="F15" s="70">
        <v>4772994</v>
      </c>
      <c r="G15" s="70">
        <v>1290000</v>
      </c>
      <c r="H15" s="231">
        <v>1290000</v>
      </c>
      <c r="I15" s="3" t="b">
        <f t="shared" si="0"/>
        <v>0</v>
      </c>
      <c r="K15" s="93" t="s">
        <v>16</v>
      </c>
      <c r="L15" s="70">
        <v>-1290000</v>
      </c>
      <c r="M15" s="231">
        <v>1290000</v>
      </c>
      <c r="N15" s="132"/>
    </row>
    <row r="16" spans="2:14">
      <c r="B16" s="93" t="s">
        <v>67</v>
      </c>
      <c r="C16" s="69">
        <v>1980000</v>
      </c>
      <c r="D16" s="69">
        <v>1980000</v>
      </c>
      <c r="E16" s="70">
        <v>1980000</v>
      </c>
      <c r="F16" s="70">
        <v>1980000</v>
      </c>
      <c r="G16" s="70">
        <v>2180000</v>
      </c>
      <c r="H16" s="231">
        <v>1980000</v>
      </c>
      <c r="I16" s="3" t="str">
        <f t="shared" si="0"/>
        <v>less</v>
      </c>
      <c r="K16" s="93" t="s">
        <v>67</v>
      </c>
      <c r="L16" s="70">
        <v>-2180000</v>
      </c>
      <c r="M16" s="231">
        <v>1980000</v>
      </c>
      <c r="N16" s="132"/>
    </row>
    <row r="17" spans="2:14">
      <c r="B17" s="93" t="s">
        <v>2</v>
      </c>
      <c r="C17" s="69">
        <v>1650644</v>
      </c>
      <c r="D17" s="69">
        <v>2062728</v>
      </c>
      <c r="E17" s="70">
        <v>2275200</v>
      </c>
      <c r="F17" s="70">
        <v>2275200</v>
      </c>
      <c r="G17" s="70">
        <v>2332000</v>
      </c>
      <c r="H17" s="231">
        <v>2650000</v>
      </c>
      <c r="I17" s="3" t="str">
        <f t="shared" si="0"/>
        <v>more</v>
      </c>
      <c r="K17" s="93" t="s">
        <v>2</v>
      </c>
      <c r="L17" s="70">
        <v>-2332000</v>
      </c>
      <c r="M17" s="231">
        <v>2650000</v>
      </c>
      <c r="N17" s="132"/>
    </row>
    <row r="18" spans="2:14">
      <c r="B18" s="93" t="s">
        <v>30</v>
      </c>
      <c r="C18" s="69">
        <v>1770000</v>
      </c>
      <c r="D18" s="69">
        <v>1770000</v>
      </c>
      <c r="E18" s="70">
        <v>2025000</v>
      </c>
      <c r="F18" s="70">
        <v>2470000</v>
      </c>
      <c r="G18" s="70">
        <v>2350000</v>
      </c>
      <c r="H18" s="231">
        <v>3100000</v>
      </c>
      <c r="I18" s="3" t="str">
        <f t="shared" si="0"/>
        <v>more</v>
      </c>
      <c r="K18" s="93" t="s">
        <v>30</v>
      </c>
      <c r="L18" s="70">
        <v>-2350000</v>
      </c>
      <c r="M18" s="231">
        <v>3100000</v>
      </c>
      <c r="N18" s="132"/>
    </row>
    <row r="19" spans="2:14">
      <c r="B19" s="93" t="s">
        <v>11</v>
      </c>
      <c r="C19" s="69">
        <v>3410000</v>
      </c>
      <c r="D19" s="69">
        <v>3900000</v>
      </c>
      <c r="E19" s="70">
        <v>3720000</v>
      </c>
      <c r="F19" s="70">
        <v>3480000</v>
      </c>
      <c r="G19" s="70">
        <v>4300000</v>
      </c>
      <c r="H19" s="231">
        <v>4280000</v>
      </c>
      <c r="I19" s="3" t="str">
        <f t="shared" si="0"/>
        <v>less</v>
      </c>
      <c r="K19" s="93" t="s">
        <v>11</v>
      </c>
      <c r="L19" s="70">
        <v>-4300000</v>
      </c>
      <c r="M19" s="231">
        <v>4280000</v>
      </c>
      <c r="N19" s="132"/>
    </row>
    <row r="20" spans="2:14">
      <c r="B20" s="93" t="s">
        <v>34</v>
      </c>
      <c r="C20" s="69">
        <v>2058000</v>
      </c>
      <c r="D20" s="69">
        <v>2058000</v>
      </c>
      <c r="E20" s="70">
        <v>3480000</v>
      </c>
      <c r="F20" s="70">
        <v>4027000</v>
      </c>
      <c r="G20" s="70">
        <v>4750000</v>
      </c>
      <c r="H20" s="231">
        <v>4540000</v>
      </c>
      <c r="I20" s="3" t="str">
        <f t="shared" si="0"/>
        <v>less</v>
      </c>
      <c r="K20" s="93" t="s">
        <v>34</v>
      </c>
      <c r="L20" s="70">
        <v>-4750000</v>
      </c>
      <c r="M20" s="231">
        <v>4540000</v>
      </c>
      <c r="N20" s="132"/>
    </row>
    <row r="21" spans="2:14">
      <c r="B21" s="93" t="s">
        <v>23</v>
      </c>
      <c r="C21" s="69">
        <v>5700000</v>
      </c>
      <c r="D21" s="69">
        <v>5700000</v>
      </c>
      <c r="E21" s="70">
        <v>6100000</v>
      </c>
      <c r="F21" s="70">
        <v>6100000</v>
      </c>
      <c r="G21" s="70">
        <v>6400000</v>
      </c>
      <c r="H21" s="231">
        <v>6400000</v>
      </c>
      <c r="I21" s="3" t="b">
        <f t="shared" si="0"/>
        <v>0</v>
      </c>
      <c r="K21" s="93" t="s">
        <v>23</v>
      </c>
      <c r="L21" s="70">
        <v>-6400000</v>
      </c>
      <c r="M21" s="231">
        <v>6400000</v>
      </c>
      <c r="N21" s="132"/>
    </row>
    <row r="22" spans="2:14">
      <c r="B22" s="93" t="s">
        <v>15</v>
      </c>
      <c r="C22" s="69">
        <v>6500000</v>
      </c>
      <c r="D22" s="69">
        <v>6500000</v>
      </c>
      <c r="E22" s="70">
        <v>6900000</v>
      </c>
      <c r="F22" s="70">
        <v>6900000</v>
      </c>
      <c r="G22" s="70">
        <v>7000000</v>
      </c>
      <c r="H22" s="231">
        <v>7400000</v>
      </c>
      <c r="I22" s="3" t="str">
        <f t="shared" si="0"/>
        <v>more</v>
      </c>
      <c r="K22" s="93" t="s">
        <v>15</v>
      </c>
      <c r="L22" s="70">
        <v>-7000000</v>
      </c>
      <c r="M22" s="231">
        <v>7400000</v>
      </c>
      <c r="N22" s="132"/>
    </row>
    <row r="23" spans="2:14">
      <c r="B23" s="93" t="s">
        <v>19</v>
      </c>
      <c r="C23" s="69">
        <v>7000000</v>
      </c>
      <c r="D23" s="69">
        <v>7500000</v>
      </c>
      <c r="E23" s="70">
        <v>7500000</v>
      </c>
      <c r="F23" s="70">
        <v>7900000</v>
      </c>
      <c r="G23" s="70">
        <v>8300000.0000000009</v>
      </c>
      <c r="H23" s="231">
        <v>8300000.0000000009</v>
      </c>
      <c r="I23" s="3" t="b">
        <f t="shared" si="0"/>
        <v>0</v>
      </c>
      <c r="K23" s="93" t="s">
        <v>19</v>
      </c>
      <c r="L23" s="70">
        <v>-8300000.0000000009</v>
      </c>
      <c r="M23" s="231">
        <v>8300000.0000000009</v>
      </c>
      <c r="N23" s="132"/>
    </row>
    <row r="24" spans="2:14">
      <c r="B24" s="93" t="s">
        <v>68</v>
      </c>
      <c r="C24" s="69">
        <v>5600000</v>
      </c>
      <c r="D24" s="69">
        <v>6000000</v>
      </c>
      <c r="E24" s="70">
        <v>7500000</v>
      </c>
      <c r="F24" s="70">
        <v>8000000</v>
      </c>
      <c r="G24" s="70">
        <v>9000000</v>
      </c>
      <c r="H24" s="231">
        <v>9800000</v>
      </c>
      <c r="I24" s="3" t="str">
        <f t="shared" si="0"/>
        <v>more</v>
      </c>
      <c r="K24" s="93" t="s">
        <v>68</v>
      </c>
      <c r="L24" s="70">
        <v>-9000000</v>
      </c>
      <c r="M24" s="231">
        <v>9800000</v>
      </c>
      <c r="N24" s="132"/>
    </row>
    <row r="25" spans="2:14">
      <c r="B25" s="93" t="s">
        <v>78</v>
      </c>
      <c r="C25" s="69"/>
      <c r="D25" s="69"/>
      <c r="E25" s="70">
        <v>7407095</v>
      </c>
      <c r="F25" s="70">
        <v>7095046</v>
      </c>
      <c r="G25" s="70">
        <v>7952000</v>
      </c>
      <c r="H25" s="233">
        <v>9920000</v>
      </c>
      <c r="I25" s="3" t="str">
        <f t="shared" si="0"/>
        <v>more</v>
      </c>
      <c r="K25" s="93" t="s">
        <v>78</v>
      </c>
      <c r="L25" s="70">
        <v>-7952000</v>
      </c>
      <c r="M25" s="233">
        <v>9920000</v>
      </c>
      <c r="N25" s="132"/>
    </row>
    <row r="26" spans="2:14">
      <c r="B26" s="93" t="s">
        <v>14</v>
      </c>
      <c r="C26" s="69">
        <v>22500000</v>
      </c>
      <c r="D26" s="69">
        <v>18500000</v>
      </c>
      <c r="E26" s="70">
        <v>21000000</v>
      </c>
      <c r="F26" s="70">
        <v>17000000</v>
      </c>
      <c r="G26" s="70">
        <v>17200000</v>
      </c>
      <c r="H26" s="231">
        <v>17000000</v>
      </c>
      <c r="I26" s="3" t="str">
        <f t="shared" si="0"/>
        <v>less</v>
      </c>
      <c r="K26" s="93" t="s">
        <v>14</v>
      </c>
      <c r="L26" s="70">
        <v>-17200000</v>
      </c>
      <c r="M26" s="231">
        <v>17000000</v>
      </c>
      <c r="N26" s="132"/>
    </row>
    <row r="27" spans="2:14">
      <c r="B27" s="93" t="s">
        <v>94</v>
      </c>
      <c r="C27" s="69"/>
      <c r="D27" s="69"/>
      <c r="E27" s="70">
        <v>15522524.59</v>
      </c>
      <c r="F27" s="70">
        <v>14480351.060000001</v>
      </c>
      <c r="G27" s="70">
        <v>13845797</v>
      </c>
      <c r="H27" s="231">
        <v>17300000</v>
      </c>
      <c r="I27" s="3" t="str">
        <f t="shared" si="0"/>
        <v>more</v>
      </c>
      <c r="K27" s="93" t="s">
        <v>94</v>
      </c>
      <c r="L27" s="70">
        <v>-13845797</v>
      </c>
      <c r="M27" s="231">
        <v>17300000</v>
      </c>
      <c r="N27" s="132"/>
    </row>
    <row r="28" spans="2:14" hidden="1">
      <c r="B28" s="94" t="s">
        <v>169</v>
      </c>
      <c r="C28" s="70">
        <v>0</v>
      </c>
      <c r="D28" s="70">
        <v>0</v>
      </c>
      <c r="E28" s="70">
        <v>1035000</v>
      </c>
      <c r="F28" s="70">
        <v>1241000</v>
      </c>
      <c r="G28" s="70"/>
      <c r="H28" s="231"/>
      <c r="K28" s="94" t="s">
        <v>169</v>
      </c>
      <c r="L28" s="70">
        <v>0</v>
      </c>
      <c r="M28" s="231"/>
      <c r="N28" s="132"/>
    </row>
    <row r="29" spans="2:14">
      <c r="B29" s="93" t="s">
        <v>25</v>
      </c>
      <c r="C29" s="69">
        <v>14696733</v>
      </c>
      <c r="D29" s="69">
        <v>14696733</v>
      </c>
      <c r="E29" s="70">
        <v>17875000</v>
      </c>
      <c r="F29" s="70">
        <v>18974000</v>
      </c>
      <c r="G29" s="70">
        <v>18857000</v>
      </c>
      <c r="H29" s="231">
        <v>19500000</v>
      </c>
      <c r="I29" s="3" t="str">
        <f t="shared" ref="I29:I31" si="1">IF(G29&lt;H29,"more",IF(H29&lt;G29,"less"))</f>
        <v>more</v>
      </c>
      <c r="K29" s="93" t="s">
        <v>25</v>
      </c>
      <c r="L29" s="70">
        <v>-18857000</v>
      </c>
      <c r="M29" s="231">
        <v>19500000</v>
      </c>
      <c r="N29" s="132"/>
    </row>
    <row r="30" spans="2:14">
      <c r="B30" s="93" t="s">
        <v>20</v>
      </c>
      <c r="C30" s="69">
        <v>23124000</v>
      </c>
      <c r="D30" s="69">
        <v>21968000</v>
      </c>
      <c r="E30" s="70">
        <v>22147100</v>
      </c>
      <c r="F30" s="70">
        <v>22329700</v>
      </c>
      <c r="G30" s="70">
        <v>23000000</v>
      </c>
      <c r="H30" s="231">
        <v>22000000</v>
      </c>
      <c r="I30" s="3" t="str">
        <f t="shared" si="1"/>
        <v>less</v>
      </c>
      <c r="K30" s="93" t="s">
        <v>20</v>
      </c>
      <c r="L30" s="70">
        <v>-23000000</v>
      </c>
      <c r="M30" s="231">
        <v>22000000</v>
      </c>
      <c r="N30" s="132"/>
    </row>
    <row r="31" spans="2:14" ht="16.5" customHeight="1">
      <c r="B31" s="93" t="s">
        <v>31</v>
      </c>
      <c r="C31" s="69">
        <v>8000000</v>
      </c>
      <c r="D31" s="69">
        <v>8000000</v>
      </c>
      <c r="E31" s="70">
        <v>8000000</v>
      </c>
      <c r="F31" s="70">
        <v>8000000</v>
      </c>
      <c r="G31" s="70">
        <v>8000000</v>
      </c>
      <c r="H31" s="232">
        <v>23000000</v>
      </c>
      <c r="I31" s="3" t="str">
        <f t="shared" si="1"/>
        <v>more</v>
      </c>
      <c r="K31" s="93" t="s">
        <v>31</v>
      </c>
      <c r="L31" s="70">
        <v>-8000000</v>
      </c>
      <c r="M31" s="232">
        <v>23000000</v>
      </c>
      <c r="N31" s="132"/>
    </row>
    <row r="32" spans="2:14" ht="14.25" hidden="1" customHeight="1">
      <c r="B32" s="94" t="s">
        <v>66</v>
      </c>
      <c r="C32" s="70">
        <v>0</v>
      </c>
      <c r="D32" s="70" t="s">
        <v>79</v>
      </c>
      <c r="E32" s="70"/>
      <c r="F32" s="70"/>
      <c r="G32" s="70"/>
      <c r="H32" s="231"/>
      <c r="K32" s="94" t="s">
        <v>66</v>
      </c>
      <c r="L32" s="70">
        <v>0</v>
      </c>
      <c r="M32" s="231"/>
      <c r="N32" s="132"/>
    </row>
    <row r="33" spans="2:14">
      <c r="B33" s="93" t="s">
        <v>12</v>
      </c>
      <c r="C33" s="69">
        <v>8178376</v>
      </c>
      <c r="D33" s="69">
        <v>8074772</v>
      </c>
      <c r="E33" s="70">
        <v>14247786</v>
      </c>
      <c r="F33" s="70">
        <v>16249031</v>
      </c>
      <c r="G33" s="70">
        <v>20111210</v>
      </c>
      <c r="H33" s="231">
        <v>24819741</v>
      </c>
      <c r="I33" s="3" t="str">
        <f t="shared" ref="I33:I36" si="2">IF(G33&lt;H33,"more",IF(H33&lt;G33,"less"))</f>
        <v>more</v>
      </c>
      <c r="K33" s="93" t="s">
        <v>12</v>
      </c>
      <c r="L33" s="70">
        <v>-20111210</v>
      </c>
      <c r="M33" s="231">
        <v>24819741</v>
      </c>
      <c r="N33" s="132"/>
    </row>
    <row r="34" spans="2:14">
      <c r="B34" s="93" t="s">
        <v>6</v>
      </c>
      <c r="C34" s="69">
        <v>28500000</v>
      </c>
      <c r="D34" s="69">
        <v>29600000</v>
      </c>
      <c r="E34" s="70">
        <v>25056000</v>
      </c>
      <c r="F34" s="70">
        <v>25591193</v>
      </c>
      <c r="G34" s="70">
        <v>24887000</v>
      </c>
      <c r="H34" s="231">
        <v>25199000</v>
      </c>
      <c r="I34" s="3" t="str">
        <f t="shared" si="2"/>
        <v>more</v>
      </c>
      <c r="K34" s="93" t="s">
        <v>6</v>
      </c>
      <c r="L34" s="70">
        <v>-24887000</v>
      </c>
      <c r="M34" s="231">
        <v>25199000</v>
      </c>
      <c r="N34" s="132"/>
    </row>
    <row r="35" spans="2:14">
      <c r="B35" s="94" t="s">
        <v>5</v>
      </c>
      <c r="C35" s="70">
        <v>0</v>
      </c>
      <c r="D35" s="70">
        <v>0</v>
      </c>
      <c r="E35" s="70">
        <v>19000000</v>
      </c>
      <c r="F35" s="70">
        <v>24000000</v>
      </c>
      <c r="G35" s="70">
        <v>26000000</v>
      </c>
      <c r="H35" s="231">
        <v>28000000</v>
      </c>
      <c r="I35" s="3" t="str">
        <f t="shared" si="2"/>
        <v>more</v>
      </c>
      <c r="K35" s="94" t="s">
        <v>5</v>
      </c>
      <c r="L35" s="70">
        <v>-26000000</v>
      </c>
      <c r="M35" s="231">
        <v>28000000</v>
      </c>
      <c r="N35" s="132"/>
    </row>
    <row r="36" spans="2:14">
      <c r="B36" s="93" t="s">
        <v>9</v>
      </c>
      <c r="C36" s="69">
        <v>13000000</v>
      </c>
      <c r="D36" s="69">
        <v>14200000</v>
      </c>
      <c r="E36" s="70">
        <v>14000000</v>
      </c>
      <c r="F36" s="70">
        <v>13457000</v>
      </c>
      <c r="G36" s="70">
        <v>27740000</v>
      </c>
      <c r="H36" s="231">
        <v>30560000</v>
      </c>
      <c r="I36" s="3" t="str">
        <f t="shared" si="2"/>
        <v>more</v>
      </c>
      <c r="K36" s="93" t="s">
        <v>9</v>
      </c>
      <c r="L36" s="70">
        <v>-27740000</v>
      </c>
      <c r="M36" s="231">
        <v>30560000</v>
      </c>
      <c r="N36" s="132"/>
    </row>
    <row r="37" spans="2:14" ht="15.75" hidden="1" customHeight="1">
      <c r="B37" s="93" t="s">
        <v>207</v>
      </c>
      <c r="C37" s="69"/>
      <c r="D37" s="69"/>
      <c r="E37" s="70"/>
      <c r="F37" s="70"/>
      <c r="G37" s="70"/>
      <c r="H37" s="231"/>
      <c r="K37" s="93" t="s">
        <v>207</v>
      </c>
      <c r="L37" s="70">
        <v>0</v>
      </c>
      <c r="M37" s="231"/>
      <c r="N37" s="132"/>
    </row>
    <row r="38" spans="2:14" hidden="1">
      <c r="B38" s="93" t="s">
        <v>18</v>
      </c>
      <c r="C38" s="69">
        <v>2000000</v>
      </c>
      <c r="D38" s="69">
        <v>2000000</v>
      </c>
      <c r="E38" s="70">
        <v>2000000</v>
      </c>
      <c r="F38" s="70">
        <v>2000000</v>
      </c>
      <c r="G38" s="70">
        <v>2000000</v>
      </c>
      <c r="H38" s="194">
        <v>2000000</v>
      </c>
      <c r="K38" s="93" t="s">
        <v>18</v>
      </c>
      <c r="L38" s="70">
        <v>-2000000</v>
      </c>
      <c r="M38" s="231"/>
      <c r="N38" s="132"/>
    </row>
    <row r="39" spans="2:14">
      <c r="B39" s="93" t="s">
        <v>125</v>
      </c>
      <c r="C39" s="70">
        <v>8000000</v>
      </c>
      <c r="D39" s="70">
        <v>12000000</v>
      </c>
      <c r="E39" s="70">
        <v>12000000</v>
      </c>
      <c r="F39" s="70">
        <v>48000000</v>
      </c>
      <c r="G39" s="70">
        <v>34000000</v>
      </c>
      <c r="H39" s="231">
        <v>34000000</v>
      </c>
      <c r="I39" s="3" t="b">
        <f t="shared" ref="I39:I40" si="3">IF(G39&lt;H39,"more",IF(H39&lt;G39,"less"))</f>
        <v>0</v>
      </c>
      <c r="K39" s="93" t="s">
        <v>278</v>
      </c>
      <c r="L39" s="70">
        <v>-34000000</v>
      </c>
      <c r="M39" s="231">
        <v>34000000</v>
      </c>
      <c r="N39" s="132"/>
    </row>
    <row r="40" spans="2:14">
      <c r="B40" s="93" t="s">
        <v>13</v>
      </c>
      <c r="C40" s="69">
        <v>28600000</v>
      </c>
      <c r="D40" s="69">
        <v>29100000</v>
      </c>
      <c r="E40" s="70">
        <v>33900000</v>
      </c>
      <c r="F40" s="70">
        <v>32200000</v>
      </c>
      <c r="G40" s="70">
        <v>31100000</v>
      </c>
      <c r="H40" s="231">
        <v>39000000</v>
      </c>
      <c r="I40" s="3" t="str">
        <f t="shared" si="3"/>
        <v>more</v>
      </c>
      <c r="K40" s="93" t="s">
        <v>13</v>
      </c>
      <c r="L40" s="70">
        <v>-31100000</v>
      </c>
      <c r="M40" s="231">
        <v>39000000</v>
      </c>
      <c r="N40" s="132"/>
    </row>
    <row r="41" spans="2:14" hidden="1">
      <c r="B41" s="93" t="s">
        <v>277</v>
      </c>
      <c r="C41" s="69">
        <v>36700000</v>
      </c>
      <c r="D41" s="69">
        <v>40200000</v>
      </c>
      <c r="E41" s="70">
        <v>40500000</v>
      </c>
      <c r="F41" s="70">
        <v>52857000</v>
      </c>
      <c r="G41" s="70">
        <v>54967000</v>
      </c>
      <c r="H41" s="231"/>
      <c r="K41" s="93" t="s">
        <v>277</v>
      </c>
      <c r="L41" s="70">
        <v>-54967000</v>
      </c>
      <c r="M41" s="231"/>
      <c r="N41" s="132"/>
    </row>
    <row r="42" spans="2:14">
      <c r="B42" s="93" t="s">
        <v>21</v>
      </c>
      <c r="C42" s="69">
        <v>49000000</v>
      </c>
      <c r="D42" s="69">
        <v>45000000</v>
      </c>
      <c r="E42" s="70">
        <v>42000000</v>
      </c>
      <c r="F42" s="70">
        <v>42343000</v>
      </c>
      <c r="G42" s="70">
        <v>50371000</v>
      </c>
      <c r="H42" s="231">
        <v>51783000</v>
      </c>
      <c r="I42" s="3" t="str">
        <f t="shared" ref="I42:I43" si="4">IF(G42&lt;H42,"more",IF(H42&lt;G42,"less"))</f>
        <v>more</v>
      </c>
      <c r="K42" s="93" t="s">
        <v>21</v>
      </c>
      <c r="L42" s="70">
        <v>-50371000</v>
      </c>
      <c r="M42" s="231">
        <v>51783000</v>
      </c>
      <c r="N42" s="132"/>
    </row>
    <row r="43" spans="2:14">
      <c r="B43" s="94" t="s">
        <v>26</v>
      </c>
      <c r="C43" s="70">
        <v>0</v>
      </c>
      <c r="D43" s="70" t="s">
        <v>79</v>
      </c>
      <c r="E43" s="70"/>
      <c r="F43" s="70">
        <v>65230600</v>
      </c>
      <c r="G43" s="70">
        <v>63414000</v>
      </c>
      <c r="H43" s="231">
        <v>69605000</v>
      </c>
      <c r="I43" s="3" t="str">
        <f t="shared" si="4"/>
        <v>more</v>
      </c>
      <c r="K43" s="94" t="s">
        <v>26</v>
      </c>
      <c r="L43" s="70">
        <v>-63414000</v>
      </c>
      <c r="M43" s="231">
        <v>69605000</v>
      </c>
      <c r="N43" s="132"/>
    </row>
    <row r="44" spans="2:14" hidden="1">
      <c r="B44" s="93" t="s">
        <v>27</v>
      </c>
      <c r="C44" s="69">
        <v>30000000</v>
      </c>
      <c r="D44" s="69">
        <v>30000000</v>
      </c>
      <c r="E44" s="70">
        <v>20000000</v>
      </c>
      <c r="F44" s="70">
        <v>15000000</v>
      </c>
      <c r="G44" s="70"/>
      <c r="H44" s="231"/>
      <c r="K44" s="93" t="s">
        <v>27</v>
      </c>
      <c r="L44" s="70">
        <v>0</v>
      </c>
      <c r="M44" s="231"/>
      <c r="N44" s="132"/>
    </row>
    <row r="45" spans="2:14" ht="21" hidden="1" customHeight="1">
      <c r="B45" s="93" t="s">
        <v>81</v>
      </c>
      <c r="C45" s="70"/>
      <c r="D45" s="70"/>
      <c r="E45" s="70"/>
      <c r="F45" s="70"/>
      <c r="G45" s="70"/>
      <c r="H45" s="231"/>
      <c r="K45" s="93" t="s">
        <v>81</v>
      </c>
      <c r="L45" s="70">
        <v>0</v>
      </c>
      <c r="M45" s="231"/>
    </row>
    <row r="46" spans="2:14">
      <c r="B46" s="93" t="s">
        <v>97</v>
      </c>
      <c r="C46" s="69">
        <v>31964258</v>
      </c>
      <c r="D46" s="69">
        <v>34731346</v>
      </c>
      <c r="E46" s="70">
        <v>20104258</v>
      </c>
      <c r="F46" s="70">
        <v>36446437</v>
      </c>
      <c r="G46" s="70">
        <v>30309000</v>
      </c>
      <c r="H46" s="231">
        <v>86076000</v>
      </c>
      <c r="I46" s="3" t="str">
        <f>IF(G46&lt;H46,"more",IF(H46&lt;G46,"less"))</f>
        <v>more</v>
      </c>
      <c r="K46" s="93" t="s">
        <v>97</v>
      </c>
      <c r="L46" s="70">
        <v>-30309000</v>
      </c>
      <c r="M46" s="231">
        <v>86076000</v>
      </c>
      <c r="N46" s="132"/>
    </row>
    <row r="47" spans="2:14" ht="15" thickBot="1">
      <c r="B47" s="174"/>
      <c r="C47" s="166"/>
      <c r="D47" s="166"/>
      <c r="E47" s="71"/>
      <c r="F47" s="71"/>
      <c r="G47" s="71"/>
      <c r="H47" s="234"/>
      <c r="K47" s="174"/>
      <c r="L47" s="71"/>
      <c r="M47" s="234"/>
    </row>
    <row r="48" spans="2:14">
      <c r="B48" s="66" t="s">
        <v>431</v>
      </c>
      <c r="C48" s="238">
        <f t="shared" ref="C48:H48" si="5">SUM(C4:C46)</f>
        <v>344377320</v>
      </c>
      <c r="D48" s="238">
        <f t="shared" si="5"/>
        <v>350423836</v>
      </c>
      <c r="E48" s="238">
        <f t="shared" si="5"/>
        <v>388175963.59000003</v>
      </c>
      <c r="F48" s="238">
        <f t="shared" si="5"/>
        <v>516709552.06</v>
      </c>
      <c r="G48" s="238">
        <f t="shared" si="5"/>
        <v>508117007</v>
      </c>
      <c r="H48" s="238">
        <f t="shared" si="5"/>
        <v>555439741</v>
      </c>
      <c r="I48" s="3">
        <f>COUNTIF(I5:I46,"more")</f>
        <v>20</v>
      </c>
    </row>
    <row r="49" spans="2:13">
      <c r="I49" s="3">
        <f>COUNTIF(I5:I46,"less")</f>
        <v>7</v>
      </c>
    </row>
    <row r="50" spans="2:13">
      <c r="B50" s="66" t="s">
        <v>432</v>
      </c>
      <c r="C50" s="238">
        <f t="shared" ref="C50:H50" si="6">SUM(C62:C91)</f>
        <v>277677320</v>
      </c>
      <c r="D50" s="238">
        <f t="shared" si="6"/>
        <v>280223836</v>
      </c>
      <c r="E50" s="238">
        <f t="shared" si="6"/>
        <v>302506344</v>
      </c>
      <c r="F50" s="238">
        <f t="shared" si="6"/>
        <v>358975555</v>
      </c>
      <c r="G50" s="238">
        <f t="shared" si="6"/>
        <v>358975555</v>
      </c>
      <c r="H50" s="238">
        <f t="shared" si="6"/>
        <v>457079741</v>
      </c>
    </row>
    <row r="53" spans="2:13">
      <c r="B53" s="66" t="s">
        <v>332</v>
      </c>
      <c r="C53" s="238">
        <v>451709552.06</v>
      </c>
      <c r="D53" s="238">
        <v>451709552.06</v>
      </c>
      <c r="E53" s="238">
        <v>363975963.58999997</v>
      </c>
      <c r="F53" s="238">
        <v>348653836</v>
      </c>
      <c r="G53" s="238">
        <v>348653836</v>
      </c>
      <c r="H53" s="238">
        <v>343369320</v>
      </c>
    </row>
    <row r="54" spans="2:13" ht="15" thickBot="1">
      <c r="C54" s="132"/>
      <c r="D54" s="132"/>
      <c r="F54" s="132"/>
      <c r="G54" s="132"/>
      <c r="H54" s="132"/>
    </row>
    <row r="55" spans="2:13">
      <c r="C55" s="104">
        <v>2016</v>
      </c>
      <c r="D55" s="104">
        <v>2017</v>
      </c>
      <c r="E55" s="104">
        <v>2018</v>
      </c>
      <c r="F55" s="104">
        <v>2019</v>
      </c>
      <c r="G55" s="104">
        <v>2020</v>
      </c>
      <c r="H55" s="104">
        <v>2021</v>
      </c>
    </row>
    <row r="56" spans="2:13">
      <c r="B56" s="66" t="s">
        <v>333</v>
      </c>
      <c r="C56" s="132">
        <v>314377320</v>
      </c>
      <c r="D56" s="132">
        <v>320423836</v>
      </c>
      <c r="E56" s="132">
        <v>343006344</v>
      </c>
      <c r="F56" s="132">
        <v>411832555</v>
      </c>
      <c r="G56" s="132">
        <v>411832555</v>
      </c>
      <c r="H56" s="132">
        <v>420890210</v>
      </c>
      <c r="K56" s="172"/>
      <c r="L56" s="172"/>
      <c r="M56" s="172"/>
    </row>
    <row r="57" spans="2:13">
      <c r="B57" s="66" t="s">
        <v>334</v>
      </c>
      <c r="C57" s="239"/>
      <c r="D57" s="239">
        <f t="shared" ref="D57:G57" si="7">(D56-C56)/C56</f>
        <v>1.9233308560553924E-2</v>
      </c>
      <c r="E57" s="239">
        <f t="shared" si="7"/>
        <v>7.0476991605580797E-2</v>
      </c>
      <c r="F57" s="239">
        <f t="shared" si="7"/>
        <v>0.2006557960339066</v>
      </c>
      <c r="G57" s="239">
        <f t="shared" si="7"/>
        <v>0</v>
      </c>
      <c r="H57" s="239">
        <f>(H56-F56)/F56</f>
        <v>2.1993538126193059E-2</v>
      </c>
      <c r="K57" s="172"/>
      <c r="L57" s="172"/>
      <c r="M57" s="172"/>
    </row>
    <row r="58" spans="2:13">
      <c r="B58" s="172"/>
      <c r="C58" s="239">
        <v>1.1648634555841251</v>
      </c>
      <c r="D58" s="239">
        <v>1.1648634555841251</v>
      </c>
      <c r="E58" s="172"/>
      <c r="F58" s="172"/>
      <c r="G58" s="172"/>
      <c r="H58" s="172"/>
      <c r="K58" s="172"/>
      <c r="L58" s="172"/>
      <c r="M58" s="172"/>
    </row>
    <row r="59" spans="2:13">
      <c r="B59" s="172"/>
      <c r="C59" s="172"/>
      <c r="D59" s="172"/>
      <c r="E59" s="172"/>
      <c r="F59" s="172"/>
      <c r="G59" s="172"/>
      <c r="H59" s="172"/>
      <c r="K59" s="172"/>
      <c r="L59" s="172"/>
      <c r="M59" s="172"/>
    </row>
    <row r="60" spans="2:13" ht="15" thickBot="1">
      <c r="B60" s="172"/>
      <c r="C60" s="172"/>
      <c r="D60" s="172"/>
      <c r="E60" s="172"/>
      <c r="F60" s="172"/>
      <c r="G60" s="172"/>
      <c r="H60" s="172"/>
      <c r="K60" s="172"/>
      <c r="L60" s="172"/>
      <c r="M60" s="172"/>
    </row>
    <row r="61" spans="2:13">
      <c r="B61" s="103" t="s">
        <v>0</v>
      </c>
      <c r="C61" s="104">
        <v>2016</v>
      </c>
      <c r="D61" s="104">
        <v>2017</v>
      </c>
      <c r="E61" s="104">
        <v>2018</v>
      </c>
      <c r="F61" s="104">
        <v>2019</v>
      </c>
      <c r="G61" s="104">
        <v>2020</v>
      </c>
      <c r="H61" s="230">
        <v>2021</v>
      </c>
      <c r="K61" s="172"/>
      <c r="L61" s="172"/>
      <c r="M61" s="172"/>
    </row>
    <row r="62" spans="2:13">
      <c r="B62" s="93" t="s">
        <v>23</v>
      </c>
      <c r="C62" s="69">
        <v>5700000</v>
      </c>
      <c r="D62" s="69">
        <v>5700000</v>
      </c>
      <c r="E62" s="70">
        <v>6100000</v>
      </c>
      <c r="F62" s="70">
        <v>6100000</v>
      </c>
      <c r="G62" s="70">
        <v>6100000</v>
      </c>
      <c r="H62" s="231">
        <v>6400000</v>
      </c>
      <c r="K62" s="172"/>
      <c r="L62" s="172"/>
      <c r="M62" s="172"/>
    </row>
    <row r="63" spans="2:13">
      <c r="B63" s="93" t="s">
        <v>30</v>
      </c>
      <c r="C63" s="69">
        <v>1770000</v>
      </c>
      <c r="D63" s="69">
        <v>1770000</v>
      </c>
      <c r="E63" s="70">
        <v>2025000</v>
      </c>
      <c r="F63" s="70">
        <v>2470000</v>
      </c>
      <c r="G63" s="70">
        <v>2470000</v>
      </c>
      <c r="H63" s="231">
        <v>3100000</v>
      </c>
      <c r="K63" s="172"/>
      <c r="L63" s="172"/>
      <c r="M63" s="172"/>
    </row>
    <row r="64" spans="2:13">
      <c r="B64" s="93" t="s">
        <v>68</v>
      </c>
      <c r="C64" s="69">
        <v>5600000</v>
      </c>
      <c r="D64" s="69">
        <v>6000000</v>
      </c>
      <c r="E64" s="70">
        <v>7500000</v>
      </c>
      <c r="F64" s="70">
        <v>8000000</v>
      </c>
      <c r="G64" s="70">
        <v>8000000</v>
      </c>
      <c r="H64" s="231">
        <v>9800000</v>
      </c>
      <c r="K64" s="172"/>
      <c r="L64" s="172"/>
      <c r="M64" s="172"/>
    </row>
    <row r="65" spans="2:13">
      <c r="B65" s="93" t="s">
        <v>124</v>
      </c>
      <c r="C65" s="69">
        <v>0</v>
      </c>
      <c r="D65" s="69">
        <v>150000</v>
      </c>
      <c r="E65" s="70">
        <v>250000</v>
      </c>
      <c r="F65" s="70">
        <v>480000</v>
      </c>
      <c r="G65" s="70">
        <v>480000</v>
      </c>
      <c r="H65" s="231">
        <v>500000</v>
      </c>
      <c r="K65" s="172"/>
      <c r="L65" s="172"/>
      <c r="M65" s="172"/>
    </row>
    <row r="66" spans="2:13">
      <c r="B66" s="93" t="s">
        <v>96</v>
      </c>
      <c r="C66" s="69">
        <v>0</v>
      </c>
      <c r="D66" s="69">
        <v>0</v>
      </c>
      <c r="E66" s="70">
        <v>2000000</v>
      </c>
      <c r="F66" s="70">
        <v>1200000</v>
      </c>
      <c r="G66" s="70">
        <v>1200000</v>
      </c>
      <c r="H66" s="231">
        <v>1200000</v>
      </c>
      <c r="K66" s="172"/>
      <c r="L66" s="172"/>
      <c r="M66" s="172"/>
    </row>
    <row r="67" spans="2:13">
      <c r="B67" s="93" t="s">
        <v>24</v>
      </c>
      <c r="C67" s="69">
        <v>418000</v>
      </c>
      <c r="D67" s="69">
        <v>820000</v>
      </c>
      <c r="E67" s="70">
        <v>720000</v>
      </c>
      <c r="F67" s="70">
        <v>924000</v>
      </c>
      <c r="G67" s="70">
        <v>924000</v>
      </c>
      <c r="H67" s="231">
        <v>632000</v>
      </c>
      <c r="K67" s="172"/>
      <c r="L67" s="172"/>
      <c r="M67" s="172"/>
    </row>
    <row r="68" spans="2:13">
      <c r="B68" s="93" t="s">
        <v>97</v>
      </c>
      <c r="C68" s="69">
        <v>31964258</v>
      </c>
      <c r="D68" s="69">
        <v>34731346</v>
      </c>
      <c r="E68" s="70">
        <v>20104258</v>
      </c>
      <c r="F68" s="70">
        <v>36446437</v>
      </c>
      <c r="G68" s="70">
        <v>36446437</v>
      </c>
      <c r="H68" s="231">
        <v>86076000</v>
      </c>
      <c r="K68" s="172"/>
      <c r="L68" s="172"/>
      <c r="M68" s="172"/>
    </row>
    <row r="69" spans="2:13">
      <c r="B69" s="93" t="s">
        <v>25</v>
      </c>
      <c r="C69" s="69">
        <v>14696733</v>
      </c>
      <c r="D69" s="69">
        <v>14696733</v>
      </c>
      <c r="E69" s="70">
        <v>17875000</v>
      </c>
      <c r="F69" s="70">
        <v>18974000</v>
      </c>
      <c r="G69" s="70">
        <v>18974000</v>
      </c>
      <c r="H69" s="231">
        <v>19500000</v>
      </c>
      <c r="K69" s="172"/>
      <c r="L69" s="172"/>
      <c r="M69" s="172"/>
    </row>
    <row r="70" spans="2:13">
      <c r="B70" s="93" t="s">
        <v>7</v>
      </c>
      <c r="C70" s="70">
        <v>867309</v>
      </c>
      <c r="D70" s="70">
        <v>772257</v>
      </c>
      <c r="E70" s="70">
        <v>3596000</v>
      </c>
      <c r="F70" s="70">
        <v>920000</v>
      </c>
      <c r="G70" s="70">
        <v>920000</v>
      </c>
      <c r="H70" s="231">
        <v>970000</v>
      </c>
      <c r="K70" s="172"/>
      <c r="L70" s="172"/>
      <c r="M70" s="172"/>
    </row>
    <row r="71" spans="2:13">
      <c r="B71" s="93" t="s">
        <v>21</v>
      </c>
      <c r="C71" s="69">
        <v>49000000</v>
      </c>
      <c r="D71" s="69">
        <v>45000000</v>
      </c>
      <c r="E71" s="70">
        <v>42000000</v>
      </c>
      <c r="F71" s="70">
        <v>42343000</v>
      </c>
      <c r="G71" s="70">
        <v>42343000</v>
      </c>
      <c r="H71" s="231">
        <v>51783000</v>
      </c>
      <c r="K71" s="172"/>
      <c r="L71" s="172"/>
      <c r="M71" s="172"/>
    </row>
    <row r="72" spans="2:13">
      <c r="B72" s="93" t="s">
        <v>16</v>
      </c>
      <c r="C72" s="69">
        <v>2570000</v>
      </c>
      <c r="D72" s="69">
        <v>2340000</v>
      </c>
      <c r="E72" s="70">
        <v>2340000</v>
      </c>
      <c r="F72" s="70">
        <v>4772994</v>
      </c>
      <c r="G72" s="70">
        <v>4772994</v>
      </c>
      <c r="H72" s="231">
        <v>1290000</v>
      </c>
      <c r="K72" s="172"/>
      <c r="L72" s="172"/>
      <c r="M72" s="172"/>
    </row>
    <row r="73" spans="2:13">
      <c r="B73" s="93" t="s">
        <v>12</v>
      </c>
      <c r="C73" s="69">
        <v>8178376</v>
      </c>
      <c r="D73" s="69">
        <v>8074772</v>
      </c>
      <c r="E73" s="70">
        <v>14247786</v>
      </c>
      <c r="F73" s="70">
        <v>16249031</v>
      </c>
      <c r="G73" s="70">
        <v>16249031</v>
      </c>
      <c r="H73" s="231">
        <v>24819741</v>
      </c>
      <c r="K73" s="172"/>
      <c r="L73" s="172"/>
      <c r="M73" s="172"/>
    </row>
    <row r="74" spans="2:13">
      <c r="B74" s="93" t="s">
        <v>19</v>
      </c>
      <c r="C74" s="69">
        <v>7000000</v>
      </c>
      <c r="D74" s="69">
        <v>7500000</v>
      </c>
      <c r="E74" s="70">
        <v>7500000</v>
      </c>
      <c r="F74" s="70">
        <v>7900000</v>
      </c>
      <c r="G74" s="70">
        <v>7900000</v>
      </c>
      <c r="H74" s="231">
        <v>8300000.0000000009</v>
      </c>
    </row>
    <row r="75" spans="2:13">
      <c r="B75" s="93" t="s">
        <v>20</v>
      </c>
      <c r="C75" s="69">
        <v>23124000</v>
      </c>
      <c r="D75" s="69">
        <v>21968000</v>
      </c>
      <c r="E75" s="70">
        <v>22147100</v>
      </c>
      <c r="F75" s="70">
        <v>22329700</v>
      </c>
      <c r="G75" s="70">
        <v>22329700</v>
      </c>
      <c r="H75" s="231">
        <v>22000000</v>
      </c>
    </row>
    <row r="76" spans="2:13">
      <c r="B76" s="93" t="s">
        <v>8</v>
      </c>
      <c r="C76" s="69">
        <v>250000</v>
      </c>
      <c r="D76" s="69">
        <v>300000</v>
      </c>
      <c r="E76" s="70">
        <v>300000</v>
      </c>
      <c r="F76" s="70">
        <v>400000</v>
      </c>
      <c r="G76" s="70">
        <v>400000</v>
      </c>
      <c r="H76" s="231">
        <v>400000</v>
      </c>
    </row>
    <row r="77" spans="2:13">
      <c r="B77" s="93" t="s">
        <v>15</v>
      </c>
      <c r="C77" s="69">
        <v>6500000</v>
      </c>
      <c r="D77" s="69">
        <v>6500000</v>
      </c>
      <c r="E77" s="70">
        <v>6900000</v>
      </c>
      <c r="F77" s="70">
        <v>6900000</v>
      </c>
      <c r="G77" s="70">
        <v>6900000</v>
      </c>
      <c r="H77" s="231">
        <v>7400000</v>
      </c>
    </row>
    <row r="78" spans="2:13">
      <c r="B78" s="93" t="s">
        <v>6</v>
      </c>
      <c r="C78" s="69">
        <v>28500000</v>
      </c>
      <c r="D78" s="69">
        <v>29600000</v>
      </c>
      <c r="E78" s="70">
        <v>25056000</v>
      </c>
      <c r="F78" s="70">
        <v>25591193</v>
      </c>
      <c r="G78" s="70">
        <v>25591193</v>
      </c>
      <c r="H78" s="231">
        <v>25199000</v>
      </c>
    </row>
    <row r="79" spans="2:13">
      <c r="B79" s="93" t="s">
        <v>11</v>
      </c>
      <c r="C79" s="69">
        <v>3410000</v>
      </c>
      <c r="D79" s="69">
        <v>3900000</v>
      </c>
      <c r="E79" s="70">
        <v>3720000</v>
      </c>
      <c r="F79" s="70">
        <v>3480000</v>
      </c>
      <c r="G79" s="70">
        <v>3480000</v>
      </c>
      <c r="H79" s="231">
        <v>4280000</v>
      </c>
    </row>
    <row r="80" spans="2:13">
      <c r="B80" s="93" t="s">
        <v>125</v>
      </c>
      <c r="C80" s="70">
        <v>8000000</v>
      </c>
      <c r="D80" s="70">
        <v>12000000</v>
      </c>
      <c r="E80" s="70">
        <v>12000000</v>
      </c>
      <c r="F80" s="70">
        <v>48000000</v>
      </c>
      <c r="G80" s="70">
        <v>48000000</v>
      </c>
      <c r="H80" s="231">
        <v>34000000</v>
      </c>
    </row>
    <row r="81" spans="2:8">
      <c r="B81" s="93" t="s">
        <v>2</v>
      </c>
      <c r="C81" s="69">
        <v>1650644</v>
      </c>
      <c r="D81" s="69">
        <v>2062728</v>
      </c>
      <c r="E81" s="70">
        <v>2275200</v>
      </c>
      <c r="F81" s="70">
        <v>2275200</v>
      </c>
      <c r="G81" s="70">
        <v>2275200</v>
      </c>
      <c r="H81" s="231">
        <v>2650000</v>
      </c>
    </row>
    <row r="82" spans="2:8">
      <c r="B82" s="93" t="s">
        <v>31</v>
      </c>
      <c r="C82" s="69">
        <v>8000000</v>
      </c>
      <c r="D82" s="69">
        <v>8000000</v>
      </c>
      <c r="E82" s="70">
        <v>8000000</v>
      </c>
      <c r="F82" s="70">
        <v>8000000</v>
      </c>
      <c r="G82" s="70">
        <v>8000000</v>
      </c>
      <c r="H82" s="232">
        <v>23000000</v>
      </c>
    </row>
    <row r="83" spans="2:8">
      <c r="B83" s="93" t="s">
        <v>4</v>
      </c>
      <c r="C83" s="69">
        <v>220000</v>
      </c>
      <c r="D83" s="69">
        <v>380000</v>
      </c>
      <c r="E83" s="70">
        <v>340000</v>
      </c>
      <c r="F83" s="70">
        <v>380000</v>
      </c>
      <c r="G83" s="70">
        <v>380000</v>
      </c>
      <c r="H83" s="231">
        <v>450000</v>
      </c>
    </row>
    <row r="84" spans="2:8">
      <c r="B84" s="93" t="s">
        <v>13</v>
      </c>
      <c r="C84" s="69">
        <v>28600000</v>
      </c>
      <c r="D84" s="69">
        <v>29100000</v>
      </c>
      <c r="E84" s="70">
        <v>33900000</v>
      </c>
      <c r="F84" s="70">
        <v>32200000</v>
      </c>
      <c r="G84" s="70">
        <v>32200000</v>
      </c>
      <c r="H84" s="231">
        <v>39000000</v>
      </c>
    </row>
    <row r="85" spans="2:8">
      <c r="B85" s="93" t="s">
        <v>34</v>
      </c>
      <c r="C85" s="69">
        <v>2058000</v>
      </c>
      <c r="D85" s="69">
        <v>2058000</v>
      </c>
      <c r="E85" s="70">
        <v>3480000</v>
      </c>
      <c r="F85" s="70">
        <v>4027000</v>
      </c>
      <c r="G85" s="70">
        <v>4027000</v>
      </c>
      <c r="H85" s="231">
        <v>4540000</v>
      </c>
    </row>
    <row r="86" spans="2:8">
      <c r="B86" s="93" t="s">
        <v>18</v>
      </c>
      <c r="C86" s="69">
        <v>2000000</v>
      </c>
      <c r="D86" s="69">
        <v>2000000</v>
      </c>
      <c r="E86" s="70">
        <v>2000000</v>
      </c>
      <c r="F86" s="70">
        <v>2000000</v>
      </c>
      <c r="G86" s="70">
        <v>2000000</v>
      </c>
      <c r="H86" s="231">
        <v>2000000</v>
      </c>
    </row>
    <row r="87" spans="2:8">
      <c r="B87" s="93" t="s">
        <v>67</v>
      </c>
      <c r="C87" s="69">
        <v>1980000</v>
      </c>
      <c r="D87" s="69">
        <v>1980000</v>
      </c>
      <c r="E87" s="70">
        <v>1980000</v>
      </c>
      <c r="F87" s="70">
        <v>1980000</v>
      </c>
      <c r="G87" s="70">
        <v>1980000</v>
      </c>
      <c r="H87" s="231">
        <v>1980000</v>
      </c>
    </row>
    <row r="88" spans="2:8">
      <c r="B88" s="94" t="s">
        <v>5</v>
      </c>
      <c r="C88" s="70">
        <v>0</v>
      </c>
      <c r="D88" s="70">
        <v>0</v>
      </c>
      <c r="E88" s="70">
        <v>19000000</v>
      </c>
      <c r="F88" s="70">
        <v>24000000</v>
      </c>
      <c r="G88" s="70">
        <v>24000000</v>
      </c>
      <c r="H88" s="231">
        <v>28000000</v>
      </c>
    </row>
    <row r="89" spans="2:8">
      <c r="B89" s="93" t="s">
        <v>9</v>
      </c>
      <c r="C89" s="69">
        <v>13000000</v>
      </c>
      <c r="D89" s="69">
        <v>14200000</v>
      </c>
      <c r="E89" s="70">
        <v>14000000</v>
      </c>
      <c r="F89" s="70">
        <v>13457000</v>
      </c>
      <c r="G89" s="70">
        <v>13457000</v>
      </c>
      <c r="H89" s="231">
        <v>30560000</v>
      </c>
    </row>
    <row r="90" spans="2:8">
      <c r="B90" s="93" t="s">
        <v>14</v>
      </c>
      <c r="C90" s="69">
        <v>22500000</v>
      </c>
      <c r="D90" s="69">
        <v>18500000</v>
      </c>
      <c r="E90" s="70">
        <v>21000000</v>
      </c>
      <c r="F90" s="70">
        <v>17000000</v>
      </c>
      <c r="G90" s="70">
        <v>17000000</v>
      </c>
      <c r="H90" s="231">
        <v>17000000</v>
      </c>
    </row>
    <row r="91" spans="2:8">
      <c r="B91" s="93" t="s">
        <v>10</v>
      </c>
      <c r="C91" s="69">
        <v>120000</v>
      </c>
      <c r="D91" s="69">
        <v>120000</v>
      </c>
      <c r="E91" s="70">
        <v>150000</v>
      </c>
      <c r="F91" s="70">
        <v>176000</v>
      </c>
      <c r="G91" s="70">
        <v>176000</v>
      </c>
      <c r="H91" s="70">
        <v>250000</v>
      </c>
    </row>
  </sheetData>
  <autoFilter ref="A2:N46" xr:uid="{B9D1C33C-E586-447A-A6F2-224A93B28B13}">
    <filterColumn colId="12">
      <customFilters>
        <customFilter operator="notEqual" val=" "/>
      </customFilters>
    </filterColumn>
    <sortState xmlns:xlrd2="http://schemas.microsoft.com/office/spreadsheetml/2017/richdata2" ref="A4:N46">
      <sortCondition ref="M2:M46"/>
    </sortState>
  </autoFilter>
  <hyperlinks>
    <hyperlink ref="B46" r:id="rId1" display="CARNET/AAI@EduHr" xr:uid="{F4744932-EE03-4B13-8E0D-A4484B246072}"/>
    <hyperlink ref="K46" r:id="rId2" display="CARNET/AAI@EduHr" xr:uid="{628001F0-5348-40C1-A370-54CD8A4AA0D2}"/>
    <hyperlink ref="B68" r:id="rId3" display="CARNET/AAI@EduHr" xr:uid="{882A6494-2EAE-466D-9C0A-181C7C414A2D}"/>
  </hyperlinks>
  <pageMargins left="0.7" right="0.7" top="0.75" bottom="0.75" header="0.3" footer="0.3"/>
  <pageSetup paperSize="9" orientation="portrait" r:id="rId4"/>
  <drawing r:id="rId5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7DFC10-72C3-4294-B9D0-D3978E872DC9}">
  <dimension ref="A1:Z1003"/>
  <sheetViews>
    <sheetView topLeftCell="A2" workbookViewId="0">
      <selection activeCell="L5" sqref="L5"/>
    </sheetView>
  </sheetViews>
  <sheetFormatPr defaultRowHeight="14.4"/>
  <cols>
    <col min="1" max="1" width="10.88671875" customWidth="1"/>
    <col min="6" max="6" width="45" customWidth="1"/>
  </cols>
  <sheetData>
    <row r="1" spans="1:26" ht="159" customHeight="1" thickBot="1">
      <c r="A1" s="345" t="s">
        <v>0</v>
      </c>
      <c r="B1" s="347" t="s">
        <v>588</v>
      </c>
      <c r="C1" s="345" t="s">
        <v>586</v>
      </c>
      <c r="D1" s="345" t="s">
        <v>587</v>
      </c>
      <c r="E1" s="346"/>
      <c r="F1" s="346" t="s">
        <v>589</v>
      </c>
      <c r="G1" s="346"/>
      <c r="H1" s="346"/>
      <c r="I1" s="346"/>
      <c r="J1" s="346"/>
      <c r="K1" s="346"/>
      <c r="L1" s="346"/>
      <c r="M1" s="346"/>
      <c r="N1" s="346"/>
      <c r="O1" s="346"/>
      <c r="P1" s="346"/>
      <c r="Q1" s="346"/>
      <c r="R1" s="346"/>
      <c r="S1" s="346"/>
      <c r="T1" s="346"/>
      <c r="U1" s="346"/>
      <c r="V1" s="346"/>
      <c r="W1" s="346"/>
      <c r="X1" s="346"/>
      <c r="Y1" s="346"/>
      <c r="Z1" s="346"/>
    </row>
    <row r="2" spans="1:26" ht="15" thickBot="1">
      <c r="A2" s="344" t="s">
        <v>23</v>
      </c>
      <c r="B2" s="348">
        <v>1</v>
      </c>
      <c r="C2" s="344">
        <v>0</v>
      </c>
      <c r="D2" s="344">
        <v>1</v>
      </c>
      <c r="E2" s="346"/>
      <c r="F2" s="346"/>
      <c r="G2" s="346"/>
      <c r="H2" s="346"/>
      <c r="I2" s="346"/>
      <c r="J2" s="346"/>
      <c r="K2" s="346"/>
      <c r="L2" s="346"/>
      <c r="M2" s="346"/>
      <c r="N2" s="346"/>
      <c r="O2" s="346"/>
      <c r="P2" s="346"/>
      <c r="Q2" s="346"/>
      <c r="R2" s="346"/>
      <c r="S2" s="346"/>
      <c r="T2" s="346"/>
      <c r="U2" s="346"/>
      <c r="V2" s="346"/>
      <c r="W2" s="346"/>
      <c r="X2" s="346"/>
      <c r="Y2" s="346"/>
      <c r="Z2" s="346"/>
    </row>
    <row r="3" spans="1:26" ht="15" thickBot="1">
      <c r="A3" s="344" t="s">
        <v>78</v>
      </c>
      <c r="B3" s="348">
        <v>1</v>
      </c>
      <c r="C3" s="344">
        <v>0</v>
      </c>
      <c r="D3" s="344">
        <v>1</v>
      </c>
      <c r="E3" s="346"/>
      <c r="F3" s="346"/>
      <c r="G3" s="346"/>
      <c r="H3" s="346"/>
      <c r="I3" s="346"/>
      <c r="J3" s="346"/>
      <c r="K3" s="346"/>
      <c r="L3" s="346"/>
      <c r="M3" s="346"/>
      <c r="N3" s="346"/>
      <c r="O3" s="346"/>
      <c r="P3" s="346"/>
      <c r="Q3" s="346"/>
      <c r="R3" s="346"/>
      <c r="S3" s="346"/>
      <c r="T3" s="346"/>
      <c r="U3" s="346"/>
      <c r="V3" s="346"/>
      <c r="W3" s="346"/>
      <c r="X3" s="346"/>
      <c r="Y3" s="346"/>
      <c r="Z3" s="346"/>
    </row>
    <row r="4" spans="1:26" ht="15" thickBot="1">
      <c r="A4" s="344" t="s">
        <v>24</v>
      </c>
      <c r="B4" s="348">
        <v>1</v>
      </c>
      <c r="C4" s="344">
        <v>1</v>
      </c>
      <c r="D4" s="344">
        <v>0</v>
      </c>
      <c r="E4" s="346"/>
      <c r="F4" s="346"/>
      <c r="G4" s="346"/>
      <c r="H4" s="346"/>
      <c r="I4" s="346"/>
      <c r="J4" s="346"/>
      <c r="K4" s="346"/>
      <c r="L4" s="346"/>
      <c r="M4" s="346"/>
      <c r="N4" s="346"/>
      <c r="O4" s="346"/>
      <c r="P4" s="346"/>
      <c r="Q4" s="346"/>
      <c r="R4" s="346"/>
      <c r="S4" s="346"/>
      <c r="T4" s="346"/>
      <c r="U4" s="346"/>
      <c r="V4" s="346"/>
      <c r="W4" s="346"/>
      <c r="X4" s="346"/>
      <c r="Y4" s="346"/>
      <c r="Z4" s="346"/>
    </row>
    <row r="5" spans="1:26" ht="15" thickBot="1">
      <c r="A5" s="344" t="s">
        <v>77</v>
      </c>
      <c r="B5" s="348">
        <v>1</v>
      </c>
      <c r="C5" s="344">
        <v>1</v>
      </c>
      <c r="D5" s="344">
        <v>0</v>
      </c>
      <c r="E5" s="346"/>
      <c r="F5" s="346"/>
      <c r="G5" s="346"/>
      <c r="H5" s="346"/>
      <c r="I5" s="346"/>
      <c r="J5" s="346"/>
      <c r="K5" s="346"/>
      <c r="L5" s="346"/>
      <c r="M5" s="346"/>
      <c r="N5" s="346"/>
      <c r="O5" s="346"/>
      <c r="P5" s="346"/>
      <c r="Q5" s="346"/>
      <c r="R5" s="346"/>
      <c r="S5" s="346"/>
      <c r="T5" s="346"/>
      <c r="U5" s="346"/>
      <c r="V5" s="346"/>
      <c r="W5" s="346"/>
      <c r="X5" s="346"/>
      <c r="Y5" s="346"/>
      <c r="Z5" s="346"/>
    </row>
    <row r="6" spans="1:26" ht="15" thickBot="1">
      <c r="A6" s="344" t="s">
        <v>594</v>
      </c>
      <c r="B6" s="348">
        <v>1</v>
      </c>
      <c r="C6" s="344">
        <v>0</v>
      </c>
      <c r="D6" s="344">
        <v>1</v>
      </c>
      <c r="E6" s="346"/>
      <c r="F6" s="346"/>
      <c r="G6" s="346"/>
      <c r="H6" s="346"/>
      <c r="I6" s="346"/>
      <c r="J6" s="346"/>
      <c r="K6" s="346"/>
      <c r="L6" s="346"/>
      <c r="M6" s="346"/>
      <c r="N6" s="346"/>
      <c r="O6" s="346"/>
      <c r="P6" s="346"/>
      <c r="Q6" s="346"/>
      <c r="R6" s="346"/>
      <c r="S6" s="346"/>
      <c r="T6" s="346"/>
      <c r="U6" s="346"/>
      <c r="V6" s="346"/>
      <c r="W6" s="346"/>
      <c r="X6" s="346"/>
      <c r="Y6" s="346"/>
      <c r="Z6" s="346"/>
    </row>
    <row r="7" spans="1:26" ht="15" thickBot="1">
      <c r="A7" s="344" t="s">
        <v>5</v>
      </c>
      <c r="B7" s="348">
        <v>1</v>
      </c>
      <c r="C7" s="344">
        <v>0</v>
      </c>
      <c r="D7" s="344">
        <v>1</v>
      </c>
      <c r="E7" s="346"/>
      <c r="F7" s="346"/>
      <c r="G7" s="346"/>
      <c r="H7" s="346"/>
      <c r="I7" s="346"/>
      <c r="J7" s="346"/>
      <c r="K7" s="346"/>
      <c r="L7" s="346"/>
      <c r="M7" s="346"/>
      <c r="N7" s="346"/>
      <c r="O7" s="346"/>
      <c r="P7" s="346"/>
      <c r="Q7" s="346"/>
      <c r="R7" s="346"/>
      <c r="S7" s="346"/>
      <c r="T7" s="346"/>
      <c r="U7" s="346"/>
      <c r="V7" s="346"/>
      <c r="W7" s="346"/>
      <c r="X7" s="346"/>
      <c r="Y7" s="346"/>
      <c r="Z7" s="346"/>
    </row>
    <row r="8" spans="1:26" ht="15" thickBot="1">
      <c r="A8" s="344" t="s">
        <v>9</v>
      </c>
      <c r="B8" s="348">
        <v>1</v>
      </c>
      <c r="C8" s="344">
        <v>1</v>
      </c>
      <c r="D8" s="344">
        <v>0</v>
      </c>
      <c r="E8" s="346"/>
      <c r="F8" s="346"/>
      <c r="G8" s="346"/>
      <c r="H8" s="346"/>
      <c r="I8" s="346"/>
      <c r="J8" s="346"/>
      <c r="K8" s="346"/>
      <c r="L8" s="346"/>
      <c r="M8" s="346"/>
      <c r="N8" s="346"/>
      <c r="O8" s="346"/>
      <c r="P8" s="346"/>
      <c r="Q8" s="346"/>
      <c r="R8" s="346"/>
      <c r="S8" s="346"/>
      <c r="T8" s="346"/>
      <c r="U8" s="346"/>
      <c r="V8" s="346"/>
      <c r="W8" s="346"/>
      <c r="X8" s="346"/>
      <c r="Y8" s="346"/>
      <c r="Z8" s="346"/>
    </row>
    <row r="9" spans="1:26" ht="15" thickBot="1">
      <c r="A9" s="344" t="s">
        <v>10</v>
      </c>
      <c r="B9" s="348">
        <v>1</v>
      </c>
      <c r="C9" s="344">
        <v>1</v>
      </c>
      <c r="D9" s="344">
        <v>0</v>
      </c>
      <c r="E9" s="346"/>
      <c r="F9" s="346"/>
      <c r="G9" s="346"/>
      <c r="H9" s="346"/>
      <c r="I9" s="346"/>
      <c r="J9" s="346"/>
      <c r="K9" s="346"/>
      <c r="L9" s="346"/>
      <c r="M9" s="346"/>
      <c r="N9" s="346"/>
      <c r="O9" s="346"/>
      <c r="P9" s="346"/>
      <c r="Q9" s="346"/>
      <c r="R9" s="346"/>
      <c r="S9" s="346"/>
      <c r="T9" s="346"/>
      <c r="U9" s="346"/>
      <c r="V9" s="346"/>
      <c r="W9" s="346"/>
      <c r="X9" s="346"/>
      <c r="Y9" s="346"/>
      <c r="Z9" s="346"/>
    </row>
    <row r="10" spans="1:26" ht="15" thickBot="1">
      <c r="A10" s="344" t="s">
        <v>3</v>
      </c>
      <c r="B10" s="348">
        <v>2</v>
      </c>
      <c r="C10" s="344">
        <v>2</v>
      </c>
      <c r="D10" s="344">
        <v>0</v>
      </c>
      <c r="E10" s="346"/>
      <c r="F10" s="346"/>
      <c r="G10" s="346"/>
      <c r="H10" s="346"/>
      <c r="I10" s="346"/>
      <c r="J10" s="346"/>
      <c r="K10" s="346"/>
      <c r="L10" s="346"/>
      <c r="M10" s="346"/>
      <c r="N10" s="346"/>
      <c r="O10" s="346"/>
      <c r="P10" s="346"/>
      <c r="Q10" s="346"/>
      <c r="R10" s="346"/>
      <c r="S10" s="346"/>
      <c r="T10" s="346"/>
      <c r="U10" s="346"/>
      <c r="V10" s="346"/>
      <c r="W10" s="346"/>
      <c r="X10" s="346"/>
      <c r="Y10" s="346"/>
      <c r="Z10" s="346"/>
    </row>
    <row r="11" spans="1:26" ht="29.4" thickBot="1">
      <c r="A11" s="344" t="s">
        <v>96</v>
      </c>
      <c r="B11" s="348">
        <v>2</v>
      </c>
      <c r="C11" s="344">
        <v>2</v>
      </c>
      <c r="D11" s="344">
        <v>0</v>
      </c>
      <c r="E11" s="346"/>
      <c r="F11" s="346"/>
      <c r="G11" s="346"/>
      <c r="H11" s="346"/>
      <c r="I11" s="346"/>
      <c r="J11" s="346"/>
      <c r="K11" s="346"/>
      <c r="L11" s="346"/>
      <c r="M11" s="346"/>
      <c r="N11" s="346"/>
      <c r="O11" s="346"/>
      <c r="P11" s="346"/>
      <c r="Q11" s="346"/>
      <c r="R11" s="346"/>
      <c r="S11" s="346"/>
      <c r="T11" s="346"/>
      <c r="U11" s="346"/>
      <c r="V11" s="346"/>
      <c r="W11" s="346"/>
      <c r="X11" s="346"/>
      <c r="Y11" s="346"/>
      <c r="Z11" s="346"/>
    </row>
    <row r="12" spans="1:26" ht="15" thickBot="1">
      <c r="A12" s="344" t="s">
        <v>16</v>
      </c>
      <c r="B12" s="348">
        <v>2</v>
      </c>
      <c r="C12" s="344">
        <v>0</v>
      </c>
      <c r="D12" s="344">
        <v>2</v>
      </c>
      <c r="E12" s="346"/>
      <c r="F12" s="346"/>
      <c r="G12" s="346"/>
      <c r="H12" s="346"/>
      <c r="I12" s="346"/>
      <c r="J12" s="346"/>
      <c r="K12" s="346"/>
      <c r="L12" s="346"/>
      <c r="M12" s="346"/>
      <c r="N12" s="346"/>
      <c r="O12" s="346"/>
      <c r="P12" s="346"/>
      <c r="Q12" s="346"/>
      <c r="R12" s="346"/>
      <c r="S12" s="346"/>
      <c r="T12" s="346"/>
      <c r="U12" s="346"/>
      <c r="V12" s="346"/>
      <c r="W12" s="346"/>
      <c r="X12" s="346"/>
      <c r="Y12" s="346"/>
      <c r="Z12" s="346"/>
    </row>
    <row r="13" spans="1:26" ht="15" thickBot="1">
      <c r="A13" s="344" t="s">
        <v>6</v>
      </c>
      <c r="B13" s="348">
        <v>2</v>
      </c>
      <c r="C13" s="344">
        <v>1</v>
      </c>
      <c r="D13" s="344">
        <v>1</v>
      </c>
      <c r="E13" s="346"/>
      <c r="F13" s="346"/>
      <c r="G13" s="346"/>
      <c r="H13" s="346"/>
      <c r="I13" s="346"/>
      <c r="J13" s="346"/>
      <c r="K13" s="346"/>
      <c r="L13" s="346"/>
      <c r="M13" s="346"/>
      <c r="N13" s="346"/>
      <c r="O13" s="346"/>
      <c r="P13" s="346"/>
      <c r="Q13" s="346"/>
      <c r="R13" s="346"/>
      <c r="S13" s="346"/>
      <c r="T13" s="346"/>
      <c r="U13" s="346"/>
      <c r="V13" s="346"/>
      <c r="W13" s="346"/>
      <c r="X13" s="346"/>
      <c r="Y13" s="346"/>
      <c r="Z13" s="346"/>
    </row>
    <row r="14" spans="1:26" ht="15" thickBot="1">
      <c r="A14" s="344" t="s">
        <v>11</v>
      </c>
      <c r="B14" s="348">
        <v>2</v>
      </c>
      <c r="C14" s="344">
        <v>2</v>
      </c>
      <c r="D14" s="344">
        <v>0</v>
      </c>
      <c r="E14" s="346"/>
      <c r="F14" s="346"/>
      <c r="G14" s="346"/>
      <c r="H14" s="346"/>
      <c r="I14" s="346"/>
      <c r="J14" s="346"/>
      <c r="K14" s="346"/>
      <c r="L14" s="346"/>
      <c r="M14" s="346"/>
      <c r="N14" s="346"/>
      <c r="O14" s="346"/>
      <c r="P14" s="346"/>
      <c r="Q14" s="346"/>
      <c r="R14" s="346"/>
      <c r="S14" s="346"/>
      <c r="T14" s="346"/>
      <c r="U14" s="346"/>
      <c r="V14" s="346"/>
      <c r="W14" s="346"/>
      <c r="X14" s="346"/>
      <c r="Y14" s="346"/>
      <c r="Z14" s="346"/>
    </row>
    <row r="15" spans="1:26" ht="15" thickBot="1">
      <c r="A15" s="344" t="s">
        <v>593</v>
      </c>
      <c r="B15" s="348">
        <v>2</v>
      </c>
      <c r="C15" s="344">
        <v>0</v>
      </c>
      <c r="D15" s="344">
        <v>2</v>
      </c>
      <c r="E15" s="346"/>
      <c r="F15" s="346"/>
      <c r="G15" s="346"/>
      <c r="H15" s="346"/>
      <c r="I15" s="346"/>
      <c r="J15" s="346"/>
      <c r="K15" s="346"/>
      <c r="L15" s="346"/>
      <c r="M15" s="346"/>
      <c r="N15" s="346"/>
      <c r="O15" s="346"/>
      <c r="P15" s="346"/>
      <c r="Q15" s="346"/>
      <c r="R15" s="346"/>
      <c r="S15" s="346"/>
      <c r="T15" s="346"/>
      <c r="U15" s="346"/>
      <c r="V15" s="346"/>
      <c r="W15" s="346"/>
      <c r="X15" s="346"/>
      <c r="Y15" s="346"/>
      <c r="Z15" s="346"/>
    </row>
    <row r="16" spans="1:26" ht="15" thickBot="1">
      <c r="A16" s="344" t="s">
        <v>4</v>
      </c>
      <c r="B16" s="348">
        <v>2</v>
      </c>
      <c r="C16" s="344">
        <v>2</v>
      </c>
      <c r="D16" s="344">
        <v>0</v>
      </c>
      <c r="E16" s="346"/>
      <c r="F16" s="346"/>
      <c r="G16" s="346"/>
      <c r="H16" s="346"/>
      <c r="I16" s="346"/>
      <c r="J16" s="346"/>
      <c r="K16" s="346"/>
      <c r="L16" s="346"/>
      <c r="M16" s="346"/>
      <c r="N16" s="346"/>
      <c r="O16" s="346"/>
      <c r="P16" s="346"/>
      <c r="Q16" s="346"/>
      <c r="R16" s="346"/>
      <c r="S16" s="346"/>
      <c r="T16" s="346"/>
      <c r="U16" s="346"/>
      <c r="V16" s="346"/>
      <c r="W16" s="346"/>
      <c r="X16" s="346"/>
      <c r="Y16" s="346"/>
      <c r="Z16" s="346"/>
    </row>
    <row r="17" spans="1:26" ht="15" thickBot="1">
      <c r="A17" s="344" t="s">
        <v>18</v>
      </c>
      <c r="B17" s="348">
        <v>2</v>
      </c>
      <c r="C17" s="344">
        <v>2</v>
      </c>
      <c r="D17" s="344">
        <v>0</v>
      </c>
      <c r="E17" s="346"/>
      <c r="F17" s="346"/>
      <c r="G17" s="346"/>
      <c r="H17" s="346"/>
      <c r="I17" s="346"/>
      <c r="J17" s="346"/>
      <c r="K17" s="346"/>
      <c r="L17" s="346"/>
      <c r="M17" s="346"/>
      <c r="N17" s="346"/>
      <c r="O17" s="346"/>
      <c r="P17" s="346"/>
      <c r="Q17" s="346"/>
      <c r="R17" s="346"/>
      <c r="S17" s="346"/>
      <c r="T17" s="346"/>
      <c r="U17" s="346"/>
      <c r="V17" s="346"/>
      <c r="W17" s="346"/>
      <c r="X17" s="346"/>
      <c r="Y17" s="346"/>
      <c r="Z17" s="346"/>
    </row>
    <row r="18" spans="1:26" ht="15" thickBot="1">
      <c r="A18" s="344" t="s">
        <v>12</v>
      </c>
      <c r="B18" s="348">
        <v>3</v>
      </c>
      <c r="C18" s="344">
        <v>3</v>
      </c>
      <c r="D18" s="344">
        <v>0</v>
      </c>
      <c r="E18" s="346"/>
      <c r="F18" s="346"/>
      <c r="G18" s="346"/>
      <c r="H18" s="346"/>
      <c r="I18" s="346"/>
      <c r="J18" s="346"/>
      <c r="K18" s="346"/>
      <c r="L18" s="346"/>
      <c r="M18" s="346"/>
      <c r="N18" s="346"/>
      <c r="O18" s="346"/>
      <c r="P18" s="346"/>
      <c r="Q18" s="346"/>
      <c r="R18" s="346"/>
      <c r="S18" s="346"/>
      <c r="T18" s="346"/>
      <c r="U18" s="346"/>
      <c r="V18" s="346"/>
      <c r="W18" s="346"/>
      <c r="X18" s="346"/>
      <c r="Y18" s="346"/>
      <c r="Z18" s="346"/>
    </row>
    <row r="19" spans="1:26" ht="15" thickBot="1">
      <c r="A19" s="344" t="s">
        <v>2</v>
      </c>
      <c r="B19" s="348">
        <v>3</v>
      </c>
      <c r="C19" s="344">
        <v>3</v>
      </c>
      <c r="D19" s="344">
        <v>0</v>
      </c>
      <c r="E19" s="346"/>
      <c r="F19" s="346"/>
      <c r="G19" s="346"/>
      <c r="H19" s="346"/>
      <c r="I19" s="346"/>
      <c r="J19" s="346"/>
      <c r="K19" s="346"/>
      <c r="L19" s="346"/>
      <c r="M19" s="346"/>
      <c r="N19" s="346"/>
      <c r="O19" s="346"/>
      <c r="P19" s="346"/>
      <c r="Q19" s="346"/>
      <c r="R19" s="346"/>
      <c r="S19" s="346"/>
      <c r="T19" s="346"/>
      <c r="U19" s="346"/>
      <c r="V19" s="346"/>
      <c r="W19" s="346"/>
      <c r="X19" s="346"/>
      <c r="Y19" s="346"/>
      <c r="Z19" s="346"/>
    </row>
    <row r="20" spans="1:26" ht="15" thickBot="1">
      <c r="A20" s="344" t="s">
        <v>31</v>
      </c>
      <c r="B20" s="348">
        <v>3</v>
      </c>
      <c r="C20" s="344">
        <v>3</v>
      </c>
      <c r="D20" s="344">
        <v>0</v>
      </c>
      <c r="E20" s="346"/>
      <c r="F20" s="346"/>
      <c r="G20" s="346"/>
      <c r="H20" s="346"/>
      <c r="I20" s="346"/>
      <c r="J20" s="346"/>
      <c r="K20" s="346"/>
      <c r="L20" s="346"/>
      <c r="M20" s="346"/>
      <c r="N20" s="346"/>
      <c r="O20" s="346"/>
      <c r="P20" s="346"/>
      <c r="Q20" s="346"/>
      <c r="R20" s="346"/>
      <c r="S20" s="346"/>
      <c r="T20" s="346"/>
      <c r="U20" s="346"/>
      <c r="V20" s="346"/>
      <c r="W20" s="346"/>
      <c r="X20" s="346"/>
      <c r="Y20" s="346"/>
      <c r="Z20" s="346"/>
    </row>
    <row r="21" spans="1:26" ht="15" thickBot="1">
      <c r="A21" s="344" t="s">
        <v>14</v>
      </c>
      <c r="B21" s="348">
        <v>3</v>
      </c>
      <c r="C21" s="344">
        <v>3</v>
      </c>
      <c r="D21" s="344">
        <v>0</v>
      </c>
      <c r="E21" s="346"/>
      <c r="F21" s="346"/>
      <c r="G21" s="346"/>
      <c r="H21" s="346"/>
      <c r="I21" s="346"/>
      <c r="J21" s="346"/>
      <c r="K21" s="346"/>
      <c r="L21" s="346"/>
      <c r="M21" s="346"/>
      <c r="N21" s="346"/>
      <c r="O21" s="346"/>
      <c r="P21" s="346"/>
      <c r="Q21" s="346"/>
      <c r="R21" s="346"/>
      <c r="S21" s="346"/>
      <c r="T21" s="346"/>
      <c r="U21" s="346"/>
      <c r="V21" s="346"/>
      <c r="W21" s="346"/>
      <c r="X21" s="346"/>
      <c r="Y21" s="346"/>
      <c r="Z21" s="346"/>
    </row>
    <row r="22" spans="1:26" ht="15" thickBot="1">
      <c r="A22" s="344" t="s">
        <v>7</v>
      </c>
      <c r="B22" s="348">
        <v>4</v>
      </c>
      <c r="C22" s="344">
        <v>4</v>
      </c>
      <c r="D22" s="344">
        <v>0</v>
      </c>
      <c r="E22" s="346"/>
      <c r="F22" s="346"/>
      <c r="G22" s="346"/>
      <c r="H22" s="346"/>
      <c r="I22" s="346"/>
      <c r="J22" s="346"/>
      <c r="K22" s="346"/>
      <c r="L22" s="346"/>
      <c r="M22" s="346"/>
      <c r="N22" s="346"/>
      <c r="O22" s="346"/>
      <c r="P22" s="346"/>
      <c r="Q22" s="346"/>
      <c r="R22" s="346"/>
      <c r="S22" s="346"/>
      <c r="T22" s="346"/>
      <c r="U22" s="346"/>
      <c r="V22" s="346"/>
      <c r="W22" s="346"/>
      <c r="X22" s="346"/>
      <c r="Y22" s="346"/>
      <c r="Z22" s="346"/>
    </row>
    <row r="23" spans="1:26" ht="15" thickBot="1">
      <c r="A23" s="344" t="s">
        <v>8</v>
      </c>
      <c r="B23" s="348">
        <v>4</v>
      </c>
      <c r="C23" s="344">
        <v>4</v>
      </c>
      <c r="D23" s="344">
        <v>0</v>
      </c>
      <c r="E23" s="346"/>
      <c r="F23" s="346"/>
      <c r="G23" s="346"/>
      <c r="H23" s="346"/>
      <c r="I23" s="346"/>
      <c r="J23" s="346"/>
      <c r="K23" s="346"/>
      <c r="L23" s="346"/>
      <c r="M23" s="346"/>
      <c r="N23" s="346"/>
      <c r="O23" s="346"/>
      <c r="P23" s="346"/>
      <c r="Q23" s="346"/>
      <c r="R23" s="346"/>
      <c r="S23" s="346"/>
      <c r="T23" s="346"/>
      <c r="U23" s="346"/>
      <c r="V23" s="346"/>
      <c r="W23" s="346"/>
      <c r="X23" s="346"/>
      <c r="Y23" s="346"/>
      <c r="Z23" s="346"/>
    </row>
    <row r="24" spans="1:26" ht="15" thickBot="1">
      <c r="A24" s="344" t="s">
        <v>13</v>
      </c>
      <c r="B24" s="348">
        <v>4</v>
      </c>
      <c r="C24" s="344">
        <v>4</v>
      </c>
      <c r="D24" s="344">
        <v>0</v>
      </c>
      <c r="E24" s="346"/>
      <c r="F24" s="346"/>
      <c r="G24" s="346"/>
      <c r="H24" s="346"/>
      <c r="I24" s="346"/>
      <c r="J24" s="346"/>
      <c r="K24" s="346"/>
      <c r="L24" s="346"/>
      <c r="M24" s="346"/>
      <c r="N24" s="346"/>
      <c r="O24" s="346"/>
      <c r="P24" s="346"/>
      <c r="Q24" s="346"/>
      <c r="R24" s="346"/>
      <c r="S24" s="346"/>
      <c r="T24" s="346"/>
      <c r="U24" s="346"/>
      <c r="V24" s="346"/>
      <c r="W24" s="346"/>
      <c r="X24" s="346"/>
      <c r="Y24" s="346"/>
      <c r="Z24" s="346"/>
    </row>
    <row r="25" spans="1:26" ht="15" thickBot="1">
      <c r="A25" s="344" t="s">
        <v>21</v>
      </c>
      <c r="B25" s="348">
        <v>5</v>
      </c>
      <c r="C25" s="344">
        <v>4</v>
      </c>
      <c r="D25" s="344">
        <v>1</v>
      </c>
      <c r="E25" s="346"/>
      <c r="F25" s="346"/>
      <c r="G25" s="346"/>
      <c r="H25" s="346"/>
      <c r="I25" s="346"/>
      <c r="J25" s="346"/>
      <c r="K25" s="346"/>
      <c r="L25" s="346"/>
      <c r="M25" s="346"/>
      <c r="N25" s="346"/>
      <c r="O25" s="346"/>
      <c r="P25" s="346"/>
      <c r="Q25" s="346"/>
      <c r="R25" s="346"/>
      <c r="S25" s="346"/>
      <c r="T25" s="346"/>
      <c r="U25" s="346"/>
      <c r="V25" s="346"/>
      <c r="W25" s="346"/>
      <c r="X25" s="346"/>
      <c r="Y25" s="346"/>
      <c r="Z25" s="346"/>
    </row>
    <row r="26" spans="1:26" ht="15" thickBot="1">
      <c r="A26" s="344" t="s">
        <v>26</v>
      </c>
      <c r="B26" s="348">
        <v>5</v>
      </c>
      <c r="C26" s="344">
        <v>2</v>
      </c>
      <c r="D26" s="344">
        <v>3</v>
      </c>
      <c r="E26" s="346"/>
      <c r="F26" s="346"/>
      <c r="G26" s="346"/>
      <c r="H26" s="346"/>
      <c r="I26" s="346"/>
      <c r="J26" s="346"/>
      <c r="K26" s="346"/>
      <c r="L26" s="346"/>
      <c r="M26" s="346"/>
      <c r="N26" s="346"/>
      <c r="O26" s="346"/>
      <c r="P26" s="346"/>
      <c r="Q26" s="346"/>
      <c r="R26" s="346"/>
      <c r="S26" s="346"/>
      <c r="T26" s="346"/>
      <c r="U26" s="346"/>
      <c r="V26" s="346"/>
      <c r="W26" s="346"/>
      <c r="X26" s="346"/>
      <c r="Y26" s="346"/>
      <c r="Z26" s="346"/>
    </row>
    <row r="27" spans="1:26" ht="15" thickBot="1">
      <c r="A27" s="344" t="s">
        <v>278</v>
      </c>
      <c r="B27" s="348">
        <v>5</v>
      </c>
      <c r="C27" s="344">
        <v>5</v>
      </c>
      <c r="D27" s="344">
        <v>0</v>
      </c>
      <c r="E27" s="346"/>
      <c r="F27" s="346"/>
      <c r="G27" s="346"/>
      <c r="H27" s="346"/>
      <c r="I27" s="346"/>
      <c r="J27" s="346"/>
      <c r="K27" s="346"/>
      <c r="L27" s="346"/>
      <c r="M27" s="346"/>
      <c r="N27" s="346"/>
      <c r="O27" s="346"/>
      <c r="P27" s="346"/>
      <c r="Q27" s="346"/>
      <c r="R27" s="346"/>
      <c r="S27" s="346"/>
      <c r="T27" s="346"/>
      <c r="U27" s="346"/>
      <c r="V27" s="346"/>
      <c r="W27" s="346"/>
      <c r="X27" s="346"/>
      <c r="Y27" s="346"/>
      <c r="Z27" s="346"/>
    </row>
    <row r="28" spans="1:26" ht="15" thickBot="1">
      <c r="A28" s="344" t="s">
        <v>592</v>
      </c>
      <c r="B28" s="348">
        <v>7</v>
      </c>
      <c r="C28" s="344">
        <v>1</v>
      </c>
      <c r="D28" s="344">
        <v>6</v>
      </c>
      <c r="E28" s="346"/>
      <c r="F28" s="346"/>
      <c r="G28" s="346"/>
      <c r="H28" s="346"/>
      <c r="I28" s="346"/>
      <c r="J28" s="346"/>
      <c r="K28" s="346"/>
      <c r="L28" s="346"/>
      <c r="M28" s="346"/>
      <c r="N28" s="346"/>
      <c r="O28" s="346"/>
      <c r="P28" s="346"/>
      <c r="Q28" s="346"/>
      <c r="R28" s="346"/>
      <c r="S28" s="346"/>
      <c r="T28" s="346"/>
      <c r="U28" s="346"/>
      <c r="V28" s="346"/>
      <c r="W28" s="346"/>
      <c r="X28" s="346"/>
      <c r="Y28" s="346"/>
      <c r="Z28" s="346"/>
    </row>
    <row r="29" spans="1:26" ht="15" thickBot="1">
      <c r="A29" s="344" t="s">
        <v>68</v>
      </c>
      <c r="B29" s="348">
        <v>8</v>
      </c>
      <c r="C29" s="344">
        <v>7</v>
      </c>
      <c r="D29" s="344">
        <v>1</v>
      </c>
      <c r="E29" s="346"/>
      <c r="F29" s="346"/>
      <c r="G29" s="346"/>
      <c r="H29" s="346"/>
      <c r="I29" s="346"/>
      <c r="J29" s="346"/>
      <c r="K29" s="346"/>
      <c r="L29" s="346"/>
      <c r="M29" s="346"/>
      <c r="N29" s="346"/>
      <c r="O29" s="346"/>
      <c r="P29" s="346"/>
      <c r="Q29" s="346"/>
      <c r="R29" s="346"/>
      <c r="S29" s="346"/>
      <c r="T29" s="346"/>
      <c r="U29" s="346"/>
      <c r="V29" s="346"/>
      <c r="W29" s="346"/>
      <c r="X29" s="346"/>
      <c r="Y29" s="346"/>
      <c r="Z29" s="346"/>
    </row>
    <row r="30" spans="1:26" ht="15" thickBot="1">
      <c r="A30" s="344" t="s">
        <v>20</v>
      </c>
      <c r="B30" s="348">
        <v>10</v>
      </c>
      <c r="C30" s="344">
        <v>10</v>
      </c>
      <c r="D30" s="344">
        <v>0</v>
      </c>
      <c r="E30" s="346"/>
      <c r="F30" s="346"/>
      <c r="G30" s="346"/>
      <c r="H30" s="346"/>
      <c r="I30" s="346"/>
      <c r="J30" s="346"/>
      <c r="K30" s="346"/>
      <c r="L30" s="346"/>
      <c r="M30" s="346"/>
      <c r="N30" s="346"/>
      <c r="O30" s="346"/>
      <c r="P30" s="346"/>
      <c r="Q30" s="346"/>
      <c r="R30" s="346"/>
      <c r="S30" s="346"/>
      <c r="T30" s="346"/>
      <c r="U30" s="346"/>
      <c r="V30" s="346"/>
      <c r="W30" s="346"/>
      <c r="X30" s="346"/>
      <c r="Y30" s="346"/>
      <c r="Z30" s="346"/>
    </row>
    <row r="31" spans="1:26" ht="15" thickBot="1">
      <c r="A31" s="344" t="s">
        <v>277</v>
      </c>
      <c r="B31" s="348">
        <v>11</v>
      </c>
      <c r="C31" s="344">
        <v>1</v>
      </c>
      <c r="D31" s="344">
        <v>10</v>
      </c>
      <c r="E31" s="346"/>
      <c r="F31" s="346"/>
      <c r="G31" s="346"/>
      <c r="H31" s="346"/>
      <c r="I31" s="346"/>
      <c r="J31" s="346"/>
      <c r="K31" s="346"/>
      <c r="L31" s="346"/>
      <c r="M31" s="346"/>
      <c r="N31" s="346"/>
      <c r="O31" s="346"/>
      <c r="P31" s="346"/>
      <c r="Q31" s="346"/>
      <c r="R31" s="346"/>
      <c r="S31" s="346"/>
      <c r="T31" s="346"/>
      <c r="U31" s="346"/>
      <c r="V31" s="346"/>
      <c r="W31" s="346"/>
      <c r="X31" s="346"/>
      <c r="Y31" s="346"/>
      <c r="Z31" s="346"/>
    </row>
    <row r="32" spans="1:26" ht="15" thickBot="1">
      <c r="A32" s="344" t="s">
        <v>80</v>
      </c>
      <c r="B32" s="348">
        <v>14</v>
      </c>
      <c r="C32" s="344">
        <v>14</v>
      </c>
      <c r="D32" s="344">
        <v>0</v>
      </c>
      <c r="E32" s="346"/>
      <c r="F32" s="346"/>
      <c r="G32" s="346"/>
      <c r="H32" s="346"/>
      <c r="I32" s="346"/>
      <c r="J32" s="346"/>
      <c r="K32" s="346"/>
      <c r="L32" s="346"/>
      <c r="M32" s="346"/>
      <c r="N32" s="346"/>
      <c r="O32" s="346"/>
      <c r="P32" s="346"/>
      <c r="Q32" s="346"/>
      <c r="R32" s="346"/>
      <c r="S32" s="346"/>
      <c r="T32" s="346"/>
      <c r="U32" s="346"/>
      <c r="V32" s="346"/>
      <c r="W32" s="346"/>
      <c r="X32" s="346"/>
      <c r="Y32" s="346"/>
      <c r="Z32" s="346"/>
    </row>
    <row r="33" spans="1:26" ht="15" thickBot="1">
      <c r="A33" s="344" t="s">
        <v>25</v>
      </c>
      <c r="B33" s="348">
        <v>14</v>
      </c>
      <c r="C33" s="344">
        <v>14</v>
      </c>
      <c r="D33" s="344">
        <v>0</v>
      </c>
      <c r="E33" s="346"/>
      <c r="F33" s="346"/>
      <c r="G33" s="346"/>
      <c r="H33" s="346"/>
      <c r="I33" s="346"/>
      <c r="J33" s="346"/>
      <c r="K33" s="346"/>
      <c r="L33" s="346"/>
      <c r="M33" s="346"/>
      <c r="N33" s="346"/>
      <c r="O33" s="346"/>
      <c r="P33" s="346"/>
      <c r="Q33" s="346"/>
      <c r="R33" s="346"/>
      <c r="S33" s="346"/>
      <c r="T33" s="346"/>
      <c r="U33" s="346"/>
      <c r="V33" s="346"/>
      <c r="W33" s="346"/>
      <c r="X33" s="346"/>
      <c r="Y33" s="346"/>
      <c r="Z33" s="346"/>
    </row>
    <row r="34" spans="1:26" ht="15" thickBot="1">
      <c r="A34" s="344" t="s">
        <v>563</v>
      </c>
      <c r="B34" s="348">
        <v>18</v>
      </c>
      <c r="C34" s="344">
        <v>16</v>
      </c>
      <c r="D34" s="344">
        <v>2</v>
      </c>
      <c r="E34" s="346"/>
      <c r="F34" s="346"/>
      <c r="G34" s="346"/>
      <c r="H34" s="346"/>
      <c r="I34" s="346"/>
      <c r="J34" s="346"/>
      <c r="K34" s="346"/>
      <c r="L34" s="346"/>
      <c r="M34" s="346"/>
      <c r="N34" s="346"/>
      <c r="O34" s="346"/>
      <c r="P34" s="346"/>
      <c r="Q34" s="346"/>
      <c r="R34" s="346"/>
      <c r="S34" s="346"/>
      <c r="T34" s="346"/>
      <c r="U34" s="346"/>
      <c r="V34" s="346"/>
      <c r="W34" s="346"/>
      <c r="X34" s="346"/>
      <c r="Y34" s="346"/>
      <c r="Z34" s="346"/>
    </row>
    <row r="35" spans="1:26" ht="15" thickBot="1">
      <c r="A35" s="344" t="s">
        <v>591</v>
      </c>
      <c r="B35" s="348">
        <v>20</v>
      </c>
      <c r="C35" s="344">
        <v>18</v>
      </c>
      <c r="D35" s="344">
        <v>2</v>
      </c>
      <c r="E35" s="346"/>
      <c r="F35" s="346"/>
      <c r="G35" s="346"/>
      <c r="H35" s="346"/>
      <c r="I35" s="346"/>
      <c r="J35" s="346"/>
      <c r="K35" s="346"/>
      <c r="L35" s="346"/>
      <c r="M35" s="346"/>
      <c r="N35" s="346"/>
      <c r="O35" s="346"/>
      <c r="P35" s="346"/>
      <c r="Q35" s="346"/>
      <c r="R35" s="346"/>
      <c r="S35" s="346"/>
      <c r="T35" s="346"/>
      <c r="U35" s="346"/>
      <c r="V35" s="346"/>
      <c r="W35" s="346"/>
      <c r="X35" s="346"/>
      <c r="Y35" s="346"/>
      <c r="Z35" s="346"/>
    </row>
    <row r="36" spans="1:26" ht="15" thickBot="1">
      <c r="A36" s="344" t="s">
        <v>590</v>
      </c>
      <c r="B36" s="348">
        <v>29</v>
      </c>
      <c r="C36" s="344">
        <v>24</v>
      </c>
      <c r="D36" s="344">
        <v>5</v>
      </c>
      <c r="E36" s="346"/>
      <c r="F36" s="346"/>
      <c r="G36" s="346"/>
      <c r="H36" s="346"/>
      <c r="I36" s="346"/>
      <c r="J36" s="346"/>
      <c r="K36" s="346"/>
      <c r="L36" s="346"/>
      <c r="M36" s="346"/>
      <c r="N36" s="346"/>
      <c r="O36" s="346"/>
      <c r="P36" s="346"/>
      <c r="Q36" s="346"/>
      <c r="R36" s="346"/>
      <c r="S36" s="346"/>
      <c r="T36" s="346"/>
      <c r="U36" s="346"/>
      <c r="V36" s="346"/>
      <c r="W36" s="346"/>
      <c r="X36" s="346"/>
      <c r="Y36" s="346"/>
      <c r="Z36" s="346"/>
    </row>
    <row r="37" spans="1:26" ht="15" thickBot="1">
      <c r="A37" s="344"/>
      <c r="B37" s="346"/>
      <c r="C37" s="346"/>
      <c r="D37" s="346"/>
      <c r="E37" s="346"/>
      <c r="F37" s="346"/>
      <c r="G37" s="346"/>
      <c r="H37" s="346"/>
      <c r="I37" s="346"/>
      <c r="J37" s="346"/>
      <c r="K37" s="346"/>
      <c r="L37" s="346"/>
      <c r="M37" s="346"/>
      <c r="N37" s="346"/>
      <c r="O37" s="346"/>
      <c r="P37" s="346"/>
      <c r="Q37" s="346"/>
      <c r="R37" s="346"/>
      <c r="S37" s="346"/>
      <c r="T37" s="346"/>
      <c r="U37" s="346"/>
      <c r="V37" s="346"/>
      <c r="W37" s="346"/>
      <c r="X37" s="346"/>
      <c r="Y37" s="346"/>
      <c r="Z37" s="346"/>
    </row>
    <row r="38" spans="1:26" ht="15" thickBot="1">
      <c r="A38" s="344"/>
      <c r="B38" s="346"/>
      <c r="C38" s="346"/>
      <c r="D38" s="346"/>
      <c r="E38" s="346"/>
      <c r="F38" s="346"/>
      <c r="G38" s="346"/>
      <c r="H38" s="346"/>
      <c r="I38" s="346"/>
      <c r="J38" s="346"/>
      <c r="K38" s="346"/>
      <c r="L38" s="346"/>
      <c r="M38" s="346"/>
      <c r="N38" s="346"/>
      <c r="O38" s="346"/>
      <c r="P38" s="346"/>
      <c r="Q38" s="346"/>
      <c r="R38" s="346"/>
      <c r="S38" s="346"/>
      <c r="T38" s="346"/>
      <c r="U38" s="346"/>
      <c r="V38" s="346"/>
      <c r="W38" s="346"/>
      <c r="X38" s="346"/>
      <c r="Y38" s="346"/>
      <c r="Z38" s="346"/>
    </row>
    <row r="39" spans="1:26" ht="15" thickBot="1">
      <c r="A39" s="346"/>
      <c r="B39" s="346"/>
      <c r="C39" s="346"/>
      <c r="D39" s="346"/>
      <c r="E39" s="346"/>
      <c r="F39" s="346"/>
      <c r="G39" s="346"/>
      <c r="H39" s="346"/>
      <c r="I39" s="346"/>
      <c r="J39" s="346"/>
      <c r="K39" s="346"/>
      <c r="L39" s="346"/>
      <c r="M39" s="346"/>
      <c r="N39" s="346"/>
      <c r="O39" s="346"/>
      <c r="P39" s="346"/>
      <c r="Q39" s="346"/>
      <c r="R39" s="346"/>
      <c r="S39" s="346"/>
      <c r="T39" s="346"/>
      <c r="U39" s="346"/>
      <c r="V39" s="346"/>
      <c r="W39" s="346"/>
      <c r="X39" s="346"/>
      <c r="Y39" s="346"/>
      <c r="Z39" s="346"/>
    </row>
    <row r="40" spans="1:26" ht="15" thickBot="1">
      <c r="A40" s="344"/>
      <c r="B40" s="346"/>
      <c r="C40" s="344"/>
      <c r="D40" s="344"/>
      <c r="E40" s="346"/>
      <c r="F40" s="346"/>
      <c r="G40" s="346"/>
      <c r="H40" s="346"/>
      <c r="I40" s="346"/>
      <c r="J40" s="346"/>
      <c r="K40" s="346"/>
      <c r="L40" s="346"/>
      <c r="M40" s="346"/>
      <c r="N40" s="346"/>
      <c r="O40" s="346"/>
      <c r="P40" s="346"/>
      <c r="Q40" s="346"/>
      <c r="R40" s="346"/>
      <c r="S40" s="346"/>
      <c r="T40" s="346"/>
      <c r="U40" s="346"/>
      <c r="V40" s="346"/>
      <c r="W40" s="346"/>
      <c r="X40" s="346"/>
      <c r="Y40" s="346"/>
      <c r="Z40" s="346"/>
    </row>
    <row r="41" spans="1:26" ht="15" thickBot="1">
      <c r="A41" s="344"/>
      <c r="B41" s="346"/>
      <c r="C41" s="344"/>
      <c r="D41" s="344"/>
      <c r="E41" s="346"/>
      <c r="F41" s="346"/>
      <c r="G41" s="346"/>
      <c r="H41" s="346"/>
      <c r="I41" s="346"/>
      <c r="J41" s="346"/>
      <c r="K41" s="346"/>
      <c r="L41" s="346"/>
      <c r="M41" s="346"/>
      <c r="N41" s="346"/>
      <c r="O41" s="346"/>
      <c r="P41" s="346"/>
      <c r="Q41" s="346"/>
      <c r="R41" s="346"/>
      <c r="S41" s="346"/>
      <c r="T41" s="346"/>
      <c r="U41" s="346"/>
      <c r="V41" s="346"/>
      <c r="W41" s="346"/>
      <c r="X41" s="346"/>
      <c r="Y41" s="346"/>
      <c r="Z41" s="346"/>
    </row>
    <row r="42" spans="1:26" ht="15" thickBot="1">
      <c r="A42" s="344"/>
      <c r="B42" s="346"/>
      <c r="C42" s="344"/>
      <c r="D42" s="344"/>
      <c r="E42" s="346"/>
      <c r="F42" s="346"/>
      <c r="G42" s="346"/>
      <c r="H42" s="346"/>
      <c r="I42" s="346"/>
      <c r="J42" s="346"/>
      <c r="K42" s="346"/>
      <c r="L42" s="346"/>
      <c r="M42" s="346"/>
      <c r="N42" s="346"/>
      <c r="O42" s="346"/>
      <c r="P42" s="346"/>
      <c r="Q42" s="346"/>
      <c r="R42" s="346"/>
      <c r="S42" s="346"/>
      <c r="T42" s="346"/>
      <c r="U42" s="346"/>
      <c r="V42" s="346"/>
      <c r="W42" s="346"/>
      <c r="X42" s="346"/>
      <c r="Y42" s="346"/>
      <c r="Z42" s="346"/>
    </row>
    <row r="43" spans="1:26" ht="15" thickBot="1">
      <c r="A43" s="344"/>
      <c r="B43" s="346"/>
      <c r="C43" s="344"/>
      <c r="D43" s="344"/>
      <c r="E43" s="346"/>
      <c r="F43" s="346"/>
      <c r="G43" s="346"/>
      <c r="H43" s="346"/>
      <c r="I43" s="346"/>
      <c r="J43" s="346"/>
      <c r="K43" s="346"/>
      <c r="L43" s="346"/>
      <c r="M43" s="346"/>
      <c r="N43" s="346"/>
      <c r="O43" s="346"/>
      <c r="P43" s="346"/>
      <c r="Q43" s="346"/>
      <c r="R43" s="346"/>
      <c r="S43" s="346"/>
      <c r="T43" s="346"/>
      <c r="U43" s="346"/>
      <c r="V43" s="346"/>
      <c r="W43" s="346"/>
      <c r="X43" s="346"/>
      <c r="Y43" s="346"/>
      <c r="Z43" s="346"/>
    </row>
    <row r="44" spans="1:26" ht="15" thickBot="1">
      <c r="A44" s="344"/>
      <c r="B44" s="346"/>
      <c r="C44" s="344"/>
      <c r="D44" s="344"/>
      <c r="E44" s="346"/>
      <c r="F44" s="346"/>
      <c r="G44" s="346"/>
      <c r="H44" s="346"/>
      <c r="I44" s="346"/>
      <c r="J44" s="346"/>
      <c r="K44" s="346"/>
      <c r="L44" s="346"/>
      <c r="M44" s="346"/>
      <c r="N44" s="346"/>
      <c r="O44" s="346"/>
      <c r="P44" s="346"/>
      <c r="Q44" s="346"/>
      <c r="R44" s="346"/>
      <c r="S44" s="346"/>
      <c r="T44" s="346"/>
      <c r="U44" s="346"/>
      <c r="V44" s="346"/>
      <c r="W44" s="346"/>
      <c r="X44" s="346"/>
      <c r="Y44" s="346"/>
      <c r="Z44" s="346"/>
    </row>
    <row r="45" spans="1:26" ht="15" thickBot="1">
      <c r="A45" s="344"/>
      <c r="B45" s="346"/>
      <c r="C45" s="344"/>
      <c r="D45" s="344"/>
      <c r="E45" s="346"/>
      <c r="F45" s="346"/>
      <c r="G45" s="346"/>
      <c r="H45" s="346"/>
      <c r="I45" s="346"/>
      <c r="J45" s="346"/>
      <c r="K45" s="346"/>
      <c r="L45" s="346"/>
      <c r="M45" s="346"/>
      <c r="N45" s="346"/>
      <c r="O45" s="346"/>
      <c r="P45" s="346"/>
      <c r="Q45" s="346"/>
      <c r="R45" s="346"/>
      <c r="S45" s="346"/>
      <c r="T45" s="346"/>
      <c r="U45" s="346"/>
      <c r="V45" s="346"/>
      <c r="W45" s="346"/>
      <c r="X45" s="346"/>
      <c r="Y45" s="346"/>
      <c r="Z45" s="346"/>
    </row>
    <row r="46" spans="1:26" ht="15" thickBot="1">
      <c r="A46" s="344"/>
      <c r="B46" s="346"/>
      <c r="C46" s="344"/>
      <c r="D46" s="344"/>
      <c r="E46" s="346"/>
      <c r="F46" s="346"/>
      <c r="G46" s="346"/>
      <c r="H46" s="346"/>
      <c r="I46" s="346"/>
      <c r="J46" s="346"/>
      <c r="K46" s="346"/>
      <c r="L46" s="346"/>
      <c r="M46" s="346"/>
      <c r="N46" s="346"/>
      <c r="O46" s="346"/>
      <c r="P46" s="346"/>
      <c r="Q46" s="346"/>
      <c r="R46" s="346"/>
      <c r="S46" s="346"/>
      <c r="T46" s="346"/>
      <c r="U46" s="346"/>
      <c r="V46" s="346"/>
      <c r="W46" s="346"/>
      <c r="X46" s="346"/>
      <c r="Y46" s="346"/>
      <c r="Z46" s="346"/>
    </row>
    <row r="47" spans="1:26" ht="15" thickBot="1">
      <c r="A47" s="344"/>
      <c r="B47" s="346"/>
      <c r="C47" s="344"/>
      <c r="D47" s="344"/>
      <c r="E47" s="346"/>
      <c r="F47" s="346"/>
      <c r="G47" s="346"/>
      <c r="H47" s="346"/>
      <c r="I47" s="346"/>
      <c r="J47" s="346"/>
      <c r="K47" s="346"/>
      <c r="L47" s="346"/>
      <c r="M47" s="346"/>
      <c r="N47" s="346"/>
      <c r="O47" s="346"/>
      <c r="P47" s="346"/>
      <c r="Q47" s="346"/>
      <c r="R47" s="346"/>
      <c r="S47" s="346"/>
      <c r="T47" s="346"/>
      <c r="U47" s="346"/>
      <c r="V47" s="346"/>
      <c r="W47" s="346"/>
      <c r="X47" s="346"/>
      <c r="Y47" s="346"/>
      <c r="Z47" s="346"/>
    </row>
    <row r="48" spans="1:26" ht="15" thickBot="1">
      <c r="A48" s="344"/>
      <c r="B48" s="346"/>
      <c r="C48" s="344"/>
      <c r="D48" s="344"/>
      <c r="E48" s="346"/>
      <c r="F48" s="346"/>
      <c r="G48" s="346"/>
      <c r="H48" s="346"/>
      <c r="I48" s="346"/>
      <c r="J48" s="346"/>
      <c r="K48" s="346"/>
      <c r="L48" s="346"/>
      <c r="M48" s="346"/>
      <c r="N48" s="346"/>
      <c r="O48" s="346"/>
      <c r="P48" s="346"/>
      <c r="Q48" s="346"/>
      <c r="R48" s="346"/>
      <c r="S48" s="346"/>
      <c r="T48" s="346"/>
      <c r="U48" s="346"/>
      <c r="V48" s="346"/>
      <c r="W48" s="346"/>
      <c r="X48" s="346"/>
      <c r="Y48" s="346"/>
      <c r="Z48" s="346"/>
    </row>
    <row r="49" spans="1:26" ht="15" thickBot="1">
      <c r="A49" s="344"/>
      <c r="B49" s="346"/>
      <c r="C49" s="344"/>
      <c r="D49" s="344"/>
      <c r="E49" s="346"/>
      <c r="F49" s="346"/>
      <c r="G49" s="346"/>
      <c r="H49" s="346"/>
      <c r="I49" s="346"/>
      <c r="J49" s="346"/>
      <c r="K49" s="346"/>
      <c r="L49" s="346"/>
      <c r="M49" s="346"/>
      <c r="N49" s="346"/>
      <c r="O49" s="346"/>
      <c r="P49" s="346"/>
      <c r="Q49" s="346"/>
      <c r="R49" s="346"/>
      <c r="S49" s="346"/>
      <c r="T49" s="346"/>
      <c r="U49" s="346"/>
      <c r="V49" s="346"/>
      <c r="W49" s="346"/>
      <c r="X49" s="346"/>
      <c r="Y49" s="346"/>
      <c r="Z49" s="346"/>
    </row>
    <row r="50" spans="1:26" ht="15" thickBot="1">
      <c r="A50" s="344"/>
      <c r="B50" s="346"/>
      <c r="C50" s="344"/>
      <c r="D50" s="344"/>
      <c r="E50" s="346"/>
      <c r="F50" s="346"/>
      <c r="G50" s="346"/>
      <c r="H50" s="346"/>
      <c r="I50" s="346"/>
      <c r="J50" s="346"/>
      <c r="K50" s="346"/>
      <c r="L50" s="346"/>
      <c r="M50" s="346"/>
      <c r="N50" s="346"/>
      <c r="O50" s="346"/>
      <c r="P50" s="346"/>
      <c r="Q50" s="346"/>
      <c r="R50" s="346"/>
      <c r="S50" s="346"/>
      <c r="T50" s="346"/>
      <c r="U50" s="346"/>
      <c r="V50" s="346"/>
      <c r="W50" s="346"/>
      <c r="X50" s="346"/>
      <c r="Y50" s="346"/>
      <c r="Z50" s="346"/>
    </row>
    <row r="51" spans="1:26" ht="15" thickBot="1">
      <c r="A51" s="344"/>
      <c r="B51" s="346"/>
      <c r="C51" s="344"/>
      <c r="D51" s="344"/>
      <c r="E51" s="346"/>
      <c r="F51" s="346"/>
      <c r="G51" s="346"/>
      <c r="H51" s="346"/>
      <c r="I51" s="346"/>
      <c r="J51" s="346"/>
      <c r="K51" s="346"/>
      <c r="L51" s="346"/>
      <c r="M51" s="346"/>
      <c r="N51" s="346"/>
      <c r="O51" s="346"/>
      <c r="P51" s="346"/>
      <c r="Q51" s="346"/>
      <c r="R51" s="346"/>
      <c r="S51" s="346"/>
      <c r="T51" s="346"/>
      <c r="U51" s="346"/>
      <c r="V51" s="346"/>
      <c r="W51" s="346"/>
      <c r="X51" s="346"/>
      <c r="Y51" s="346"/>
      <c r="Z51" s="346"/>
    </row>
    <row r="52" spans="1:26" ht="15" thickBot="1">
      <c r="A52" s="344"/>
      <c r="B52" s="346"/>
      <c r="C52" s="344"/>
      <c r="D52" s="344"/>
      <c r="E52" s="346"/>
      <c r="F52" s="346"/>
      <c r="G52" s="346"/>
      <c r="H52" s="346"/>
      <c r="I52" s="346"/>
      <c r="J52" s="346"/>
      <c r="K52" s="346"/>
      <c r="L52" s="346"/>
      <c r="M52" s="346"/>
      <c r="N52" s="346"/>
      <c r="O52" s="346"/>
      <c r="P52" s="346"/>
      <c r="Q52" s="346"/>
      <c r="R52" s="346"/>
      <c r="S52" s="346"/>
      <c r="T52" s="346"/>
      <c r="U52" s="346"/>
      <c r="V52" s="346"/>
      <c r="W52" s="346"/>
      <c r="X52" s="346"/>
      <c r="Y52" s="346"/>
      <c r="Z52" s="346"/>
    </row>
    <row r="53" spans="1:26" ht="15" thickBot="1">
      <c r="A53" s="344"/>
      <c r="B53" s="346"/>
      <c r="C53" s="344"/>
      <c r="D53" s="344"/>
      <c r="E53" s="346"/>
      <c r="F53" s="346"/>
      <c r="G53" s="346"/>
      <c r="H53" s="346"/>
      <c r="I53" s="346"/>
      <c r="J53" s="346"/>
      <c r="K53" s="346"/>
      <c r="L53" s="346"/>
      <c r="M53" s="346"/>
      <c r="N53" s="346"/>
      <c r="O53" s="346"/>
      <c r="P53" s="346"/>
      <c r="Q53" s="346"/>
      <c r="R53" s="346"/>
      <c r="S53" s="346"/>
      <c r="T53" s="346"/>
      <c r="U53" s="346"/>
      <c r="V53" s="346"/>
      <c r="W53" s="346"/>
      <c r="X53" s="346"/>
      <c r="Y53" s="346"/>
      <c r="Z53" s="346"/>
    </row>
    <row r="54" spans="1:26" ht="15" thickBot="1">
      <c r="A54" s="344"/>
      <c r="B54" s="346"/>
      <c r="C54" s="344"/>
      <c r="D54" s="344"/>
      <c r="E54" s="346"/>
      <c r="F54" s="346"/>
      <c r="G54" s="346"/>
      <c r="H54" s="346"/>
      <c r="I54" s="346"/>
      <c r="J54" s="346"/>
      <c r="K54" s="346"/>
      <c r="L54" s="346"/>
      <c r="M54" s="346"/>
      <c r="N54" s="346"/>
      <c r="O54" s="346"/>
      <c r="P54" s="346"/>
      <c r="Q54" s="346"/>
      <c r="R54" s="346"/>
      <c r="S54" s="346"/>
      <c r="T54" s="346"/>
      <c r="U54" s="346"/>
      <c r="V54" s="346"/>
      <c r="W54" s="346"/>
      <c r="X54" s="346"/>
      <c r="Y54" s="346"/>
      <c r="Z54" s="346"/>
    </row>
    <row r="55" spans="1:26" ht="15" thickBot="1">
      <c r="A55" s="344"/>
      <c r="B55" s="346"/>
      <c r="C55" s="349"/>
      <c r="D55" s="344"/>
      <c r="E55" s="346"/>
      <c r="F55" s="346"/>
      <c r="G55" s="346"/>
      <c r="H55" s="346"/>
      <c r="I55" s="346"/>
      <c r="J55" s="346"/>
      <c r="K55" s="346"/>
      <c r="L55" s="346"/>
      <c r="M55" s="346"/>
      <c r="N55" s="346"/>
      <c r="O55" s="346"/>
      <c r="P55" s="346"/>
      <c r="Q55" s="346"/>
      <c r="R55" s="346"/>
      <c r="S55" s="346"/>
      <c r="T55" s="346"/>
      <c r="U55" s="346"/>
      <c r="V55" s="346"/>
      <c r="W55" s="346"/>
      <c r="X55" s="346"/>
      <c r="Y55" s="346"/>
      <c r="Z55" s="346"/>
    </row>
    <row r="56" spans="1:26" ht="15" thickBot="1">
      <c r="A56" s="344"/>
      <c r="B56" s="346"/>
      <c r="C56" s="344"/>
      <c r="D56" s="344"/>
      <c r="E56" s="346"/>
      <c r="F56" s="346"/>
      <c r="G56" s="346"/>
      <c r="H56" s="346"/>
      <c r="I56" s="346"/>
      <c r="J56" s="346"/>
      <c r="K56" s="346"/>
      <c r="L56" s="346"/>
      <c r="M56" s="346"/>
      <c r="N56" s="346"/>
      <c r="O56" s="346"/>
      <c r="P56" s="346"/>
      <c r="Q56" s="346"/>
      <c r="R56" s="346"/>
      <c r="S56" s="346"/>
      <c r="T56" s="346"/>
      <c r="U56" s="346"/>
      <c r="V56" s="346"/>
      <c r="W56" s="346"/>
      <c r="X56" s="346"/>
      <c r="Y56" s="346"/>
      <c r="Z56" s="346"/>
    </row>
    <row r="57" spans="1:26" ht="15" thickBot="1">
      <c r="A57" s="344"/>
      <c r="B57" s="346"/>
      <c r="C57" s="344"/>
      <c r="D57" s="344"/>
      <c r="E57" s="346"/>
      <c r="F57" s="346"/>
      <c r="G57" s="346"/>
      <c r="H57" s="346"/>
      <c r="I57" s="346"/>
      <c r="J57" s="346"/>
      <c r="K57" s="346"/>
      <c r="L57" s="346"/>
      <c r="M57" s="346"/>
      <c r="N57" s="346"/>
      <c r="O57" s="346"/>
      <c r="P57" s="346"/>
      <c r="Q57" s="346"/>
      <c r="R57" s="346"/>
      <c r="S57" s="346"/>
      <c r="T57" s="346"/>
      <c r="U57" s="346"/>
      <c r="V57" s="346"/>
      <c r="W57" s="346"/>
      <c r="X57" s="346"/>
      <c r="Y57" s="346"/>
      <c r="Z57" s="346"/>
    </row>
    <row r="58" spans="1:26" ht="15" thickBot="1">
      <c r="A58" s="344"/>
      <c r="B58" s="346"/>
      <c r="C58" s="344"/>
      <c r="D58" s="344"/>
      <c r="E58" s="346"/>
      <c r="F58" s="346"/>
      <c r="G58" s="346"/>
      <c r="H58" s="346"/>
      <c r="I58" s="346"/>
      <c r="J58" s="346"/>
      <c r="K58" s="346"/>
      <c r="L58" s="346"/>
      <c r="M58" s="346"/>
      <c r="N58" s="346"/>
      <c r="O58" s="346"/>
      <c r="P58" s="346"/>
      <c r="Q58" s="346"/>
      <c r="R58" s="346"/>
      <c r="S58" s="346"/>
      <c r="T58" s="346"/>
      <c r="U58" s="346"/>
      <c r="V58" s="346"/>
      <c r="W58" s="346"/>
      <c r="X58" s="346"/>
      <c r="Y58" s="346"/>
      <c r="Z58" s="346"/>
    </row>
    <row r="59" spans="1:26" ht="15" thickBot="1">
      <c r="A59" s="344"/>
      <c r="B59" s="346"/>
      <c r="C59" s="344"/>
      <c r="D59" s="344"/>
      <c r="E59" s="346"/>
      <c r="F59" s="346"/>
      <c r="G59" s="346"/>
      <c r="H59" s="346"/>
      <c r="I59" s="346"/>
      <c r="J59" s="346"/>
      <c r="K59" s="346"/>
      <c r="L59" s="346"/>
      <c r="M59" s="346"/>
      <c r="N59" s="346"/>
      <c r="O59" s="346"/>
      <c r="P59" s="346"/>
      <c r="Q59" s="346"/>
      <c r="R59" s="346"/>
      <c r="S59" s="346"/>
      <c r="T59" s="346"/>
      <c r="U59" s="346"/>
      <c r="V59" s="346"/>
      <c r="W59" s="346"/>
      <c r="X59" s="346"/>
      <c r="Y59" s="346"/>
      <c r="Z59" s="346"/>
    </row>
    <row r="60" spans="1:26" ht="15" thickBot="1">
      <c r="A60" s="344"/>
      <c r="B60" s="346"/>
      <c r="C60" s="344"/>
      <c r="D60" s="344"/>
      <c r="E60" s="346"/>
      <c r="F60" s="346"/>
      <c r="G60" s="346"/>
      <c r="H60" s="346"/>
      <c r="I60" s="346"/>
      <c r="J60" s="346"/>
      <c r="K60" s="346"/>
      <c r="L60" s="346"/>
      <c r="M60" s="346"/>
      <c r="N60" s="346"/>
      <c r="O60" s="346"/>
      <c r="P60" s="346"/>
      <c r="Q60" s="346"/>
      <c r="R60" s="346"/>
      <c r="S60" s="346"/>
      <c r="T60" s="346"/>
      <c r="U60" s="346"/>
      <c r="V60" s="346"/>
      <c r="W60" s="346"/>
      <c r="X60" s="346"/>
      <c r="Y60" s="346"/>
      <c r="Z60" s="346"/>
    </row>
    <row r="61" spans="1:26" ht="15" thickBot="1">
      <c r="A61" s="344"/>
      <c r="B61" s="346"/>
      <c r="C61" s="344"/>
      <c r="D61" s="344"/>
      <c r="E61" s="346"/>
      <c r="F61" s="346"/>
      <c r="G61" s="346"/>
      <c r="H61" s="346"/>
      <c r="I61" s="346"/>
      <c r="J61" s="346"/>
      <c r="K61" s="346"/>
      <c r="L61" s="346"/>
      <c r="M61" s="346"/>
      <c r="N61" s="346"/>
      <c r="O61" s="346"/>
      <c r="P61" s="346"/>
      <c r="Q61" s="346"/>
      <c r="R61" s="346"/>
      <c r="S61" s="346"/>
      <c r="T61" s="346"/>
      <c r="U61" s="346"/>
      <c r="V61" s="346"/>
      <c r="W61" s="346"/>
      <c r="X61" s="346"/>
      <c r="Y61" s="346"/>
      <c r="Z61" s="346"/>
    </row>
    <row r="62" spans="1:26" ht="15" thickBot="1">
      <c r="A62" s="344"/>
      <c r="B62" s="346"/>
      <c r="C62" s="344"/>
      <c r="D62" s="344"/>
      <c r="E62" s="346"/>
      <c r="F62" s="346"/>
      <c r="G62" s="346"/>
      <c r="H62" s="346"/>
      <c r="I62" s="346"/>
      <c r="J62" s="346"/>
      <c r="K62" s="346"/>
      <c r="L62" s="346"/>
      <c r="M62" s="346"/>
      <c r="N62" s="346"/>
      <c r="O62" s="346"/>
      <c r="P62" s="346"/>
      <c r="Q62" s="346"/>
      <c r="R62" s="346"/>
      <c r="S62" s="346"/>
      <c r="T62" s="346"/>
      <c r="U62" s="346"/>
      <c r="V62" s="346"/>
      <c r="W62" s="346"/>
      <c r="X62" s="346"/>
      <c r="Y62" s="346"/>
      <c r="Z62" s="346"/>
    </row>
    <row r="63" spans="1:26" ht="15" thickBot="1">
      <c r="A63" s="344"/>
      <c r="B63" s="346"/>
      <c r="C63" s="344"/>
      <c r="D63" s="344"/>
      <c r="E63" s="346"/>
      <c r="F63" s="346"/>
      <c r="G63" s="346"/>
      <c r="H63" s="346"/>
      <c r="I63" s="346"/>
      <c r="J63" s="346"/>
      <c r="K63" s="346"/>
      <c r="L63" s="346"/>
      <c r="M63" s="346"/>
      <c r="N63" s="346"/>
      <c r="O63" s="346"/>
      <c r="P63" s="346"/>
      <c r="Q63" s="346"/>
      <c r="R63" s="346"/>
      <c r="S63" s="346"/>
      <c r="T63" s="346"/>
      <c r="U63" s="346"/>
      <c r="V63" s="346"/>
      <c r="W63" s="346"/>
      <c r="X63" s="346"/>
      <c r="Y63" s="346"/>
      <c r="Z63" s="346"/>
    </row>
    <row r="64" spans="1:26" ht="15" thickBot="1">
      <c r="A64" s="344"/>
      <c r="B64" s="346"/>
      <c r="C64" s="344"/>
      <c r="D64" s="344"/>
      <c r="E64" s="346"/>
      <c r="F64" s="346"/>
      <c r="G64" s="346"/>
      <c r="H64" s="346"/>
      <c r="I64" s="346"/>
      <c r="J64" s="346"/>
      <c r="K64" s="346"/>
      <c r="L64" s="346"/>
      <c r="M64" s="346"/>
      <c r="N64" s="346"/>
      <c r="O64" s="346"/>
      <c r="P64" s="346"/>
      <c r="Q64" s="346"/>
      <c r="R64" s="346"/>
      <c r="S64" s="346"/>
      <c r="T64" s="346"/>
      <c r="U64" s="346"/>
      <c r="V64" s="346"/>
      <c r="W64" s="346"/>
      <c r="X64" s="346"/>
      <c r="Y64" s="346"/>
      <c r="Z64" s="346"/>
    </row>
    <row r="65" spans="1:26" ht="15" thickBot="1">
      <c r="A65" s="344"/>
      <c r="B65" s="346"/>
      <c r="C65" s="344"/>
      <c r="D65" s="344"/>
      <c r="E65" s="346"/>
      <c r="F65" s="346"/>
      <c r="G65" s="346"/>
      <c r="H65" s="346"/>
      <c r="I65" s="346"/>
      <c r="J65" s="346"/>
      <c r="K65" s="346"/>
      <c r="L65" s="346"/>
      <c r="M65" s="346"/>
      <c r="N65" s="346"/>
      <c r="O65" s="346"/>
      <c r="P65" s="346"/>
      <c r="Q65" s="346"/>
      <c r="R65" s="346"/>
      <c r="S65" s="346"/>
      <c r="T65" s="346"/>
      <c r="U65" s="346"/>
      <c r="V65" s="346"/>
      <c r="W65" s="346"/>
      <c r="X65" s="346"/>
      <c r="Y65" s="346"/>
      <c r="Z65" s="346"/>
    </row>
    <row r="66" spans="1:26" ht="15" thickBot="1">
      <c r="A66" s="344"/>
      <c r="B66" s="346"/>
      <c r="C66" s="346"/>
      <c r="D66" s="346"/>
      <c r="E66" s="346"/>
      <c r="F66" s="346"/>
      <c r="G66" s="346"/>
      <c r="H66" s="346"/>
      <c r="I66" s="346"/>
      <c r="J66" s="346"/>
      <c r="K66" s="346"/>
      <c r="L66" s="346"/>
      <c r="M66" s="346"/>
      <c r="N66" s="346"/>
      <c r="O66" s="346"/>
      <c r="P66" s="346"/>
      <c r="Q66" s="346"/>
      <c r="R66" s="346"/>
      <c r="S66" s="346"/>
      <c r="T66" s="346"/>
      <c r="U66" s="346"/>
      <c r="V66" s="346"/>
      <c r="W66" s="346"/>
      <c r="X66" s="346"/>
      <c r="Y66" s="346"/>
      <c r="Z66" s="346"/>
    </row>
    <row r="67" spans="1:26" ht="15" thickBot="1">
      <c r="A67" s="344"/>
      <c r="B67" s="346"/>
      <c r="C67" s="344"/>
      <c r="D67" s="344"/>
      <c r="E67" s="346"/>
      <c r="F67" s="346"/>
      <c r="G67" s="346"/>
      <c r="H67" s="346"/>
      <c r="I67" s="346"/>
      <c r="J67" s="346"/>
      <c r="K67" s="346"/>
      <c r="L67" s="346"/>
      <c r="M67" s="346"/>
      <c r="N67" s="346"/>
      <c r="O67" s="346"/>
      <c r="P67" s="346"/>
      <c r="Q67" s="346"/>
      <c r="R67" s="346"/>
      <c r="S67" s="346"/>
      <c r="T67" s="346"/>
      <c r="U67" s="346"/>
      <c r="V67" s="346"/>
      <c r="W67" s="346"/>
      <c r="X67" s="346"/>
      <c r="Y67" s="346"/>
      <c r="Z67" s="346"/>
    </row>
    <row r="68" spans="1:26" ht="15" thickBot="1">
      <c r="A68" s="344"/>
      <c r="B68" s="346"/>
      <c r="C68" s="344"/>
      <c r="D68" s="344"/>
      <c r="E68" s="346"/>
      <c r="F68" s="346"/>
      <c r="G68" s="346"/>
      <c r="H68" s="346"/>
      <c r="I68" s="346"/>
      <c r="J68" s="346"/>
      <c r="K68" s="346"/>
      <c r="L68" s="346"/>
      <c r="M68" s="346"/>
      <c r="N68" s="346"/>
      <c r="O68" s="346"/>
      <c r="P68" s="346"/>
      <c r="Q68" s="346"/>
      <c r="R68" s="346"/>
      <c r="S68" s="346"/>
      <c r="T68" s="346"/>
      <c r="U68" s="346"/>
      <c r="V68" s="346"/>
      <c r="W68" s="346"/>
      <c r="X68" s="346"/>
      <c r="Y68" s="346"/>
      <c r="Z68" s="346"/>
    </row>
    <row r="69" spans="1:26" ht="15" thickBot="1">
      <c r="A69" s="344"/>
      <c r="B69" s="346"/>
      <c r="C69" s="344"/>
      <c r="D69" s="344"/>
      <c r="E69" s="346"/>
      <c r="F69" s="346"/>
      <c r="G69" s="346"/>
      <c r="H69" s="346"/>
      <c r="I69" s="346"/>
      <c r="J69" s="346"/>
      <c r="K69" s="346"/>
      <c r="L69" s="346"/>
      <c r="M69" s="346"/>
      <c r="N69" s="346"/>
      <c r="O69" s="346"/>
      <c r="P69" s="346"/>
      <c r="Q69" s="346"/>
      <c r="R69" s="346"/>
      <c r="S69" s="346"/>
      <c r="T69" s="346"/>
      <c r="U69" s="346"/>
      <c r="V69" s="346"/>
      <c r="W69" s="346"/>
      <c r="X69" s="346"/>
      <c r="Y69" s="346"/>
      <c r="Z69" s="346"/>
    </row>
    <row r="70" spans="1:26" ht="15" thickBot="1">
      <c r="A70" s="344"/>
      <c r="B70" s="346"/>
      <c r="C70" s="344"/>
      <c r="D70" s="344"/>
      <c r="E70" s="346"/>
      <c r="F70" s="346"/>
      <c r="G70" s="346"/>
      <c r="H70" s="346"/>
      <c r="I70" s="346"/>
      <c r="J70" s="346"/>
      <c r="K70" s="346"/>
      <c r="L70" s="346"/>
      <c r="M70" s="346"/>
      <c r="N70" s="346"/>
      <c r="O70" s="346"/>
      <c r="P70" s="346"/>
      <c r="Q70" s="346"/>
      <c r="R70" s="346"/>
      <c r="S70" s="346"/>
      <c r="T70" s="346"/>
      <c r="U70" s="346"/>
      <c r="V70" s="346"/>
      <c r="W70" s="346"/>
      <c r="X70" s="346"/>
      <c r="Y70" s="346"/>
      <c r="Z70" s="346"/>
    </row>
    <row r="71" spans="1:26" ht="15" thickBot="1">
      <c r="A71" s="344"/>
      <c r="B71" s="346"/>
      <c r="C71" s="344"/>
      <c r="D71" s="344"/>
      <c r="E71" s="346"/>
      <c r="F71" s="346"/>
      <c r="G71" s="346"/>
      <c r="H71" s="346"/>
      <c r="I71" s="346"/>
      <c r="J71" s="346"/>
      <c r="K71" s="346"/>
      <c r="L71" s="346"/>
      <c r="M71" s="346"/>
      <c r="N71" s="346"/>
      <c r="O71" s="346"/>
      <c r="P71" s="346"/>
      <c r="Q71" s="346"/>
      <c r="R71" s="346"/>
      <c r="S71" s="346"/>
      <c r="T71" s="346"/>
      <c r="U71" s="346"/>
      <c r="V71" s="346"/>
      <c r="W71" s="346"/>
      <c r="X71" s="346"/>
      <c r="Y71" s="346"/>
      <c r="Z71" s="346"/>
    </row>
    <row r="72" spans="1:26" ht="15" thickBot="1">
      <c r="A72" s="344"/>
      <c r="B72" s="346"/>
      <c r="C72" s="344"/>
      <c r="D72" s="344"/>
      <c r="E72" s="346"/>
      <c r="F72" s="346"/>
      <c r="G72" s="346"/>
      <c r="H72" s="346"/>
      <c r="I72" s="346"/>
      <c r="J72" s="346"/>
      <c r="K72" s="346"/>
      <c r="L72" s="346"/>
      <c r="M72" s="346"/>
      <c r="N72" s="346"/>
      <c r="O72" s="346"/>
      <c r="P72" s="346"/>
      <c r="Q72" s="346"/>
      <c r="R72" s="346"/>
      <c r="S72" s="346"/>
      <c r="T72" s="346"/>
      <c r="U72" s="346"/>
      <c r="V72" s="346"/>
      <c r="W72" s="346"/>
      <c r="X72" s="346"/>
      <c r="Y72" s="346"/>
      <c r="Z72" s="346"/>
    </row>
    <row r="73" spans="1:26" ht="15" thickBot="1">
      <c r="A73" s="344"/>
      <c r="B73" s="346"/>
      <c r="C73" s="344"/>
      <c r="D73" s="344"/>
      <c r="E73" s="346"/>
      <c r="F73" s="346"/>
      <c r="G73" s="346"/>
      <c r="H73" s="346"/>
      <c r="I73" s="346"/>
      <c r="J73" s="346"/>
      <c r="K73" s="346"/>
      <c r="L73" s="346"/>
      <c r="M73" s="346"/>
      <c r="N73" s="346"/>
      <c r="O73" s="346"/>
      <c r="P73" s="346"/>
      <c r="Q73" s="346"/>
      <c r="R73" s="346"/>
      <c r="S73" s="346"/>
      <c r="T73" s="346"/>
      <c r="U73" s="346"/>
      <c r="V73" s="346"/>
      <c r="W73" s="346"/>
      <c r="X73" s="346"/>
      <c r="Y73" s="346"/>
      <c r="Z73" s="346"/>
    </row>
    <row r="74" spans="1:26" ht="15" thickBot="1">
      <c r="A74" s="344"/>
      <c r="B74" s="346"/>
      <c r="C74" s="344"/>
      <c r="D74" s="344"/>
      <c r="E74" s="346"/>
      <c r="F74" s="346"/>
      <c r="G74" s="346"/>
      <c r="H74" s="346"/>
      <c r="I74" s="346"/>
      <c r="J74" s="346"/>
      <c r="K74" s="346"/>
      <c r="L74" s="346"/>
      <c r="M74" s="346"/>
      <c r="N74" s="346"/>
      <c r="O74" s="346"/>
      <c r="P74" s="346"/>
      <c r="Q74" s="346"/>
      <c r="R74" s="346"/>
      <c r="S74" s="346"/>
      <c r="T74" s="346"/>
      <c r="U74" s="346"/>
      <c r="V74" s="346"/>
      <c r="W74" s="346"/>
      <c r="X74" s="346"/>
      <c r="Y74" s="346"/>
      <c r="Z74" s="346"/>
    </row>
    <row r="75" spans="1:26" ht="15" thickBot="1">
      <c r="A75" s="344"/>
      <c r="B75" s="346"/>
      <c r="C75" s="344"/>
      <c r="D75" s="344"/>
      <c r="E75" s="346"/>
      <c r="F75" s="346"/>
      <c r="G75" s="346"/>
      <c r="H75" s="346"/>
      <c r="I75" s="346"/>
      <c r="J75" s="346"/>
      <c r="K75" s="346"/>
      <c r="L75" s="346"/>
      <c r="M75" s="346"/>
      <c r="N75" s="346"/>
      <c r="O75" s="346"/>
      <c r="P75" s="346"/>
      <c r="Q75" s="346"/>
      <c r="R75" s="346"/>
      <c r="S75" s="346"/>
      <c r="T75" s="346"/>
      <c r="U75" s="346"/>
      <c r="V75" s="346"/>
      <c r="W75" s="346"/>
      <c r="X75" s="346"/>
      <c r="Y75" s="346"/>
      <c r="Z75" s="346"/>
    </row>
    <row r="76" spans="1:26" ht="15" thickBot="1">
      <c r="A76" s="344"/>
      <c r="B76" s="346"/>
      <c r="C76" s="346"/>
      <c r="D76" s="346"/>
      <c r="E76" s="346"/>
      <c r="F76" s="346"/>
      <c r="G76" s="346"/>
      <c r="H76" s="346"/>
      <c r="I76" s="346"/>
      <c r="J76" s="346"/>
      <c r="K76" s="346"/>
      <c r="L76" s="346"/>
      <c r="M76" s="346"/>
      <c r="N76" s="346"/>
      <c r="O76" s="346"/>
      <c r="P76" s="346"/>
      <c r="Q76" s="346"/>
      <c r="R76" s="346"/>
      <c r="S76" s="346"/>
      <c r="T76" s="346"/>
      <c r="U76" s="346"/>
      <c r="V76" s="346"/>
      <c r="W76" s="346"/>
      <c r="X76" s="346"/>
      <c r="Y76" s="346"/>
      <c r="Z76" s="346"/>
    </row>
    <row r="77" spans="1:26" ht="15" thickBot="1">
      <c r="A77" s="344"/>
      <c r="B77" s="346"/>
      <c r="C77" s="346"/>
      <c r="D77" s="346"/>
      <c r="E77" s="346"/>
      <c r="F77" s="346"/>
      <c r="G77" s="346"/>
      <c r="H77" s="346"/>
      <c r="I77" s="346"/>
      <c r="J77" s="346"/>
      <c r="K77" s="346"/>
      <c r="L77" s="346"/>
      <c r="M77" s="346"/>
      <c r="N77" s="346"/>
      <c r="O77" s="346"/>
      <c r="P77" s="346"/>
      <c r="Q77" s="346"/>
      <c r="R77" s="346"/>
      <c r="S77" s="346"/>
      <c r="T77" s="346"/>
      <c r="U77" s="346"/>
      <c r="V77" s="346"/>
      <c r="W77" s="346"/>
      <c r="X77" s="346"/>
      <c r="Y77" s="346"/>
      <c r="Z77" s="346"/>
    </row>
    <row r="78" spans="1:26" ht="15" thickBot="1">
      <c r="A78" s="344"/>
      <c r="B78" s="346"/>
      <c r="C78" s="346"/>
      <c r="D78" s="346"/>
      <c r="E78" s="346"/>
      <c r="F78" s="346"/>
      <c r="G78" s="346"/>
      <c r="H78" s="346"/>
      <c r="I78" s="346"/>
      <c r="J78" s="346"/>
      <c r="K78" s="346"/>
      <c r="L78" s="346"/>
      <c r="M78" s="346"/>
      <c r="N78" s="346"/>
      <c r="O78" s="346"/>
      <c r="P78" s="346"/>
      <c r="Q78" s="346"/>
      <c r="R78" s="346"/>
      <c r="S78" s="346"/>
      <c r="T78" s="346"/>
      <c r="U78" s="346"/>
      <c r="V78" s="346"/>
      <c r="W78" s="346"/>
      <c r="X78" s="346"/>
      <c r="Y78" s="346"/>
      <c r="Z78" s="346"/>
    </row>
    <row r="79" spans="1:26" ht="15" thickBot="1">
      <c r="A79" s="344"/>
      <c r="B79" s="346"/>
      <c r="C79" s="346"/>
      <c r="D79" s="346"/>
      <c r="E79" s="346"/>
      <c r="F79" s="346"/>
      <c r="G79" s="346"/>
      <c r="H79" s="346"/>
      <c r="I79" s="346"/>
      <c r="J79" s="346"/>
      <c r="K79" s="346"/>
      <c r="L79" s="346"/>
      <c r="M79" s="346"/>
      <c r="N79" s="346"/>
      <c r="O79" s="346"/>
      <c r="P79" s="346"/>
      <c r="Q79" s="346"/>
      <c r="R79" s="346"/>
      <c r="S79" s="346"/>
      <c r="T79" s="346"/>
      <c r="U79" s="346"/>
      <c r="V79" s="346"/>
      <c r="W79" s="346"/>
      <c r="X79" s="346"/>
      <c r="Y79" s="346"/>
      <c r="Z79" s="346"/>
    </row>
    <row r="80" spans="1:26" ht="15" thickBot="1">
      <c r="A80" s="344"/>
      <c r="B80" s="346"/>
      <c r="C80" s="346"/>
      <c r="D80" s="346"/>
      <c r="E80" s="346"/>
      <c r="F80" s="346"/>
      <c r="G80" s="346"/>
      <c r="H80" s="346"/>
      <c r="I80" s="346"/>
      <c r="J80" s="346"/>
      <c r="K80" s="346"/>
      <c r="L80" s="346"/>
      <c r="M80" s="346"/>
      <c r="N80" s="346"/>
      <c r="O80" s="346"/>
      <c r="P80" s="346"/>
      <c r="Q80" s="346"/>
      <c r="R80" s="346"/>
      <c r="S80" s="346"/>
      <c r="T80" s="346"/>
      <c r="U80" s="346"/>
      <c r="V80" s="346"/>
      <c r="W80" s="346"/>
      <c r="X80" s="346"/>
      <c r="Y80" s="346"/>
      <c r="Z80" s="346"/>
    </row>
    <row r="81" spans="1:26" ht="15" thickBot="1">
      <c r="A81" s="344"/>
      <c r="B81" s="346"/>
      <c r="C81" s="346"/>
      <c r="D81" s="346"/>
      <c r="E81" s="346"/>
      <c r="F81" s="346"/>
      <c r="G81" s="346"/>
      <c r="H81" s="346"/>
      <c r="I81" s="346"/>
      <c r="J81" s="346"/>
      <c r="K81" s="346"/>
      <c r="L81" s="346"/>
      <c r="M81" s="346"/>
      <c r="N81" s="346"/>
      <c r="O81" s="346"/>
      <c r="P81" s="346"/>
      <c r="Q81" s="346"/>
      <c r="R81" s="346"/>
      <c r="S81" s="346"/>
      <c r="T81" s="346"/>
      <c r="U81" s="346"/>
      <c r="V81" s="346"/>
      <c r="W81" s="346"/>
      <c r="X81" s="346"/>
      <c r="Y81" s="346"/>
      <c r="Z81" s="346"/>
    </row>
    <row r="82" spans="1:26" ht="15" thickBot="1">
      <c r="A82" s="344"/>
      <c r="B82" s="346"/>
      <c r="C82" s="346"/>
      <c r="D82" s="346"/>
      <c r="E82" s="346"/>
      <c r="F82" s="346"/>
      <c r="G82" s="346"/>
      <c r="H82" s="346"/>
      <c r="I82" s="346"/>
      <c r="J82" s="346"/>
      <c r="K82" s="346"/>
      <c r="L82" s="346"/>
      <c r="M82" s="346"/>
      <c r="N82" s="346"/>
      <c r="O82" s="346"/>
      <c r="P82" s="346"/>
      <c r="Q82" s="346"/>
      <c r="R82" s="346"/>
      <c r="S82" s="346"/>
      <c r="T82" s="346"/>
      <c r="U82" s="346"/>
      <c r="V82" s="346"/>
      <c r="W82" s="346"/>
      <c r="X82" s="346"/>
      <c r="Y82" s="346"/>
      <c r="Z82" s="346"/>
    </row>
    <row r="83" spans="1:26" ht="15" thickBot="1">
      <c r="A83" s="344"/>
      <c r="B83" s="346"/>
      <c r="C83" s="346"/>
      <c r="D83" s="346"/>
      <c r="E83" s="346"/>
      <c r="F83" s="346"/>
      <c r="G83" s="346"/>
      <c r="H83" s="346"/>
      <c r="I83" s="346"/>
      <c r="J83" s="346"/>
      <c r="K83" s="346"/>
      <c r="L83" s="346"/>
      <c r="M83" s="346"/>
      <c r="N83" s="346"/>
      <c r="O83" s="346"/>
      <c r="P83" s="346"/>
      <c r="Q83" s="346"/>
      <c r="R83" s="346"/>
      <c r="S83" s="346"/>
      <c r="T83" s="346"/>
      <c r="U83" s="346"/>
      <c r="V83" s="346"/>
      <c r="W83" s="346"/>
      <c r="X83" s="346"/>
      <c r="Y83" s="346"/>
      <c r="Z83" s="346"/>
    </row>
    <row r="84" spans="1:26" ht="15" thickBot="1">
      <c r="A84" s="344"/>
      <c r="B84" s="346"/>
      <c r="C84" s="346"/>
      <c r="D84" s="346"/>
      <c r="E84" s="346"/>
      <c r="F84" s="346"/>
      <c r="G84" s="346"/>
      <c r="H84" s="346"/>
      <c r="I84" s="346"/>
      <c r="J84" s="346"/>
      <c r="K84" s="346"/>
      <c r="L84" s="346"/>
      <c r="M84" s="346"/>
      <c r="N84" s="346"/>
      <c r="O84" s="346"/>
      <c r="P84" s="346"/>
      <c r="Q84" s="346"/>
      <c r="R84" s="346"/>
      <c r="S84" s="346"/>
      <c r="T84" s="346"/>
      <c r="U84" s="346"/>
      <c r="V84" s="346"/>
      <c r="W84" s="346"/>
      <c r="X84" s="346"/>
      <c r="Y84" s="346"/>
      <c r="Z84" s="346"/>
    </row>
    <row r="85" spans="1:26" ht="15" thickBot="1">
      <c r="A85" s="344"/>
      <c r="B85" s="346"/>
      <c r="C85" s="346"/>
      <c r="D85" s="346"/>
      <c r="E85" s="346"/>
      <c r="F85" s="346"/>
      <c r="G85" s="346"/>
      <c r="H85" s="346"/>
      <c r="I85" s="346"/>
      <c r="J85" s="346"/>
      <c r="K85" s="346"/>
      <c r="L85" s="346"/>
      <c r="M85" s="346"/>
      <c r="N85" s="346"/>
      <c r="O85" s="346"/>
      <c r="P85" s="346"/>
      <c r="Q85" s="346"/>
      <c r="R85" s="346"/>
      <c r="S85" s="346"/>
      <c r="T85" s="346"/>
      <c r="U85" s="346"/>
      <c r="V85" s="346"/>
      <c r="W85" s="346"/>
      <c r="X85" s="346"/>
      <c r="Y85" s="346"/>
      <c r="Z85" s="346"/>
    </row>
    <row r="86" spans="1:26" ht="15" thickBot="1">
      <c r="A86" s="344"/>
      <c r="B86" s="346"/>
      <c r="C86" s="346"/>
      <c r="D86" s="346"/>
      <c r="E86" s="346"/>
      <c r="F86" s="346"/>
      <c r="G86" s="346"/>
      <c r="H86" s="346"/>
      <c r="I86" s="346"/>
      <c r="J86" s="346"/>
      <c r="K86" s="346"/>
      <c r="L86" s="346"/>
      <c r="M86" s="346"/>
      <c r="N86" s="346"/>
      <c r="O86" s="346"/>
      <c r="P86" s="346"/>
      <c r="Q86" s="346"/>
      <c r="R86" s="346"/>
      <c r="S86" s="346"/>
      <c r="T86" s="346"/>
      <c r="U86" s="346"/>
      <c r="V86" s="346"/>
      <c r="W86" s="346"/>
      <c r="X86" s="346"/>
      <c r="Y86" s="346"/>
      <c r="Z86" s="346"/>
    </row>
    <row r="87" spans="1:26" ht="15" thickBot="1">
      <c r="A87" s="344"/>
      <c r="B87" s="346"/>
      <c r="C87" s="346"/>
      <c r="D87" s="346"/>
      <c r="E87" s="346"/>
      <c r="F87" s="346"/>
      <c r="G87" s="346"/>
      <c r="H87" s="346"/>
      <c r="I87" s="346"/>
      <c r="J87" s="346"/>
      <c r="K87" s="346"/>
      <c r="L87" s="346"/>
      <c r="M87" s="346"/>
      <c r="N87" s="346"/>
      <c r="O87" s="346"/>
      <c r="P87" s="346"/>
      <c r="Q87" s="346"/>
      <c r="R87" s="346"/>
      <c r="S87" s="346"/>
      <c r="T87" s="346"/>
      <c r="U87" s="346"/>
      <c r="V87" s="346"/>
      <c r="W87" s="346"/>
      <c r="X87" s="346"/>
      <c r="Y87" s="346"/>
      <c r="Z87" s="346"/>
    </row>
    <row r="88" spans="1:26" ht="15" thickBot="1">
      <c r="A88" s="344"/>
      <c r="B88" s="346"/>
      <c r="C88" s="346"/>
      <c r="D88" s="346"/>
      <c r="E88" s="346"/>
      <c r="F88" s="346"/>
      <c r="G88" s="346"/>
      <c r="H88" s="346"/>
      <c r="I88" s="346"/>
      <c r="J88" s="346"/>
      <c r="K88" s="346"/>
      <c r="L88" s="346"/>
      <c r="M88" s="346"/>
      <c r="N88" s="346"/>
      <c r="O88" s="346"/>
      <c r="P88" s="346"/>
      <c r="Q88" s="346"/>
      <c r="R88" s="346"/>
      <c r="S88" s="346"/>
      <c r="T88" s="346"/>
      <c r="U88" s="346"/>
      <c r="V88" s="346"/>
      <c r="W88" s="346"/>
      <c r="X88" s="346"/>
      <c r="Y88" s="346"/>
      <c r="Z88" s="346"/>
    </row>
    <row r="89" spans="1:26" ht="15" thickBot="1">
      <c r="A89" s="344"/>
      <c r="B89" s="346"/>
      <c r="C89" s="346"/>
      <c r="D89" s="346"/>
      <c r="E89" s="346"/>
      <c r="F89" s="346"/>
      <c r="G89" s="346"/>
      <c r="H89" s="346"/>
      <c r="I89" s="346"/>
      <c r="J89" s="346"/>
      <c r="K89" s="346"/>
      <c r="L89" s="346"/>
      <c r="M89" s="346"/>
      <c r="N89" s="346"/>
      <c r="O89" s="346"/>
      <c r="P89" s="346"/>
      <c r="Q89" s="346"/>
      <c r="R89" s="346"/>
      <c r="S89" s="346"/>
      <c r="T89" s="346"/>
      <c r="U89" s="346"/>
      <c r="V89" s="346"/>
      <c r="W89" s="346"/>
      <c r="X89" s="346"/>
      <c r="Y89" s="346"/>
      <c r="Z89" s="346"/>
    </row>
    <row r="90" spans="1:26" ht="15" thickBot="1">
      <c r="A90" s="344"/>
      <c r="B90" s="346"/>
      <c r="C90" s="346"/>
      <c r="D90" s="346"/>
      <c r="E90" s="346"/>
      <c r="F90" s="346"/>
      <c r="G90" s="346"/>
      <c r="H90" s="346"/>
      <c r="I90" s="346"/>
      <c r="J90" s="346"/>
      <c r="K90" s="346"/>
      <c r="L90" s="346"/>
      <c r="M90" s="346"/>
      <c r="N90" s="346"/>
      <c r="O90" s="346"/>
      <c r="P90" s="346"/>
      <c r="Q90" s="346"/>
      <c r="R90" s="346"/>
      <c r="S90" s="346"/>
      <c r="T90" s="346"/>
      <c r="U90" s="346"/>
      <c r="V90" s="346"/>
      <c r="W90" s="346"/>
      <c r="X90" s="346"/>
      <c r="Y90" s="346"/>
      <c r="Z90" s="346"/>
    </row>
    <row r="91" spans="1:26" ht="15" thickBot="1">
      <c r="A91" s="344"/>
      <c r="B91" s="346"/>
      <c r="C91" s="346"/>
      <c r="D91" s="346"/>
      <c r="E91" s="346"/>
      <c r="F91" s="346"/>
      <c r="G91" s="346"/>
      <c r="H91" s="346"/>
      <c r="I91" s="346"/>
      <c r="J91" s="346"/>
      <c r="K91" s="346"/>
      <c r="L91" s="346"/>
      <c r="M91" s="346"/>
      <c r="N91" s="346"/>
      <c r="O91" s="346"/>
      <c r="P91" s="346"/>
      <c r="Q91" s="346"/>
      <c r="R91" s="346"/>
      <c r="S91" s="346"/>
      <c r="T91" s="346"/>
      <c r="U91" s="346"/>
      <c r="V91" s="346"/>
      <c r="W91" s="346"/>
      <c r="X91" s="346"/>
      <c r="Y91" s="346"/>
      <c r="Z91" s="346"/>
    </row>
    <row r="92" spans="1:26" ht="15" thickBot="1">
      <c r="A92" s="344"/>
      <c r="B92" s="346"/>
      <c r="C92" s="346"/>
      <c r="D92" s="346"/>
      <c r="E92" s="346"/>
      <c r="F92" s="346"/>
      <c r="G92" s="346"/>
      <c r="H92" s="346"/>
      <c r="I92" s="346"/>
      <c r="J92" s="346"/>
      <c r="K92" s="346"/>
      <c r="L92" s="346"/>
      <c r="M92" s="346"/>
      <c r="N92" s="346"/>
      <c r="O92" s="346"/>
      <c r="P92" s="346"/>
      <c r="Q92" s="346"/>
      <c r="R92" s="346"/>
      <c r="S92" s="346"/>
      <c r="T92" s="346"/>
      <c r="U92" s="346"/>
      <c r="V92" s="346"/>
      <c r="W92" s="346"/>
      <c r="X92" s="346"/>
      <c r="Y92" s="346"/>
      <c r="Z92" s="346"/>
    </row>
    <row r="93" spans="1:26" ht="15" thickBot="1">
      <c r="A93" s="344"/>
      <c r="B93" s="346"/>
      <c r="C93" s="346"/>
      <c r="D93" s="346"/>
      <c r="E93" s="346"/>
      <c r="F93" s="346"/>
      <c r="G93" s="346"/>
      <c r="H93" s="346"/>
      <c r="I93" s="346"/>
      <c r="J93" s="346"/>
      <c r="K93" s="346"/>
      <c r="L93" s="346"/>
      <c r="M93" s="346"/>
      <c r="N93" s="346"/>
      <c r="O93" s="346"/>
      <c r="P93" s="346"/>
      <c r="Q93" s="346"/>
      <c r="R93" s="346"/>
      <c r="S93" s="346"/>
      <c r="T93" s="346"/>
      <c r="U93" s="346"/>
      <c r="V93" s="346"/>
      <c r="W93" s="346"/>
      <c r="X93" s="346"/>
      <c r="Y93" s="346"/>
      <c r="Z93" s="346"/>
    </row>
    <row r="94" spans="1:26" ht="15" thickBot="1">
      <c r="A94" s="344"/>
      <c r="B94" s="346"/>
      <c r="C94" s="346"/>
      <c r="D94" s="346"/>
      <c r="E94" s="346"/>
      <c r="F94" s="346"/>
      <c r="G94" s="346"/>
      <c r="H94" s="346"/>
      <c r="I94" s="346"/>
      <c r="J94" s="346"/>
      <c r="K94" s="346"/>
      <c r="L94" s="346"/>
      <c r="M94" s="346"/>
      <c r="N94" s="346"/>
      <c r="O94" s="346"/>
      <c r="P94" s="346"/>
      <c r="Q94" s="346"/>
      <c r="R94" s="346"/>
      <c r="S94" s="346"/>
      <c r="T94" s="346"/>
      <c r="U94" s="346"/>
      <c r="V94" s="346"/>
      <c r="W94" s="346"/>
      <c r="X94" s="346"/>
      <c r="Y94" s="346"/>
      <c r="Z94" s="346"/>
    </row>
    <row r="95" spans="1:26" ht="15" thickBot="1">
      <c r="A95" s="344"/>
      <c r="B95" s="346"/>
      <c r="C95" s="346"/>
      <c r="D95" s="346"/>
      <c r="E95" s="346"/>
      <c r="F95" s="346"/>
      <c r="G95" s="346"/>
      <c r="H95" s="346"/>
      <c r="I95" s="346"/>
      <c r="J95" s="346"/>
      <c r="K95" s="346"/>
      <c r="L95" s="346"/>
      <c r="M95" s="346"/>
      <c r="N95" s="346"/>
      <c r="O95" s="346"/>
      <c r="P95" s="346"/>
      <c r="Q95" s="346"/>
      <c r="R95" s="346"/>
      <c r="S95" s="346"/>
      <c r="T95" s="346"/>
      <c r="U95" s="346"/>
      <c r="V95" s="346"/>
      <c r="W95" s="346"/>
      <c r="X95" s="346"/>
      <c r="Y95" s="346"/>
      <c r="Z95" s="346"/>
    </row>
    <row r="96" spans="1:26" ht="15" thickBot="1">
      <c r="A96" s="344"/>
      <c r="B96" s="346"/>
      <c r="C96" s="346"/>
      <c r="D96" s="346"/>
      <c r="E96" s="346"/>
      <c r="F96" s="346"/>
      <c r="G96" s="346"/>
      <c r="H96" s="346"/>
      <c r="I96" s="346"/>
      <c r="J96" s="346"/>
      <c r="K96" s="346"/>
      <c r="L96" s="346"/>
      <c r="M96" s="346"/>
      <c r="N96" s="346"/>
      <c r="O96" s="346"/>
      <c r="P96" s="346"/>
      <c r="Q96" s="346"/>
      <c r="R96" s="346"/>
      <c r="S96" s="346"/>
      <c r="T96" s="346"/>
      <c r="U96" s="346"/>
      <c r="V96" s="346"/>
      <c r="W96" s="346"/>
      <c r="X96" s="346"/>
      <c r="Y96" s="346"/>
      <c r="Z96" s="346"/>
    </row>
    <row r="97" spans="1:26" ht="15" thickBot="1">
      <c r="A97" s="344"/>
      <c r="B97" s="346"/>
      <c r="C97" s="346"/>
      <c r="D97" s="346"/>
      <c r="E97" s="346"/>
      <c r="F97" s="346"/>
      <c r="G97" s="346"/>
      <c r="H97" s="346"/>
      <c r="I97" s="346"/>
      <c r="J97" s="346"/>
      <c r="K97" s="346"/>
      <c r="L97" s="346"/>
      <c r="M97" s="346"/>
      <c r="N97" s="346"/>
      <c r="O97" s="346"/>
      <c r="P97" s="346"/>
      <c r="Q97" s="346"/>
      <c r="R97" s="346"/>
      <c r="S97" s="346"/>
      <c r="T97" s="346"/>
      <c r="U97" s="346"/>
      <c r="V97" s="346"/>
      <c r="W97" s="346"/>
      <c r="X97" s="346"/>
      <c r="Y97" s="346"/>
      <c r="Z97" s="346"/>
    </row>
    <row r="98" spans="1:26" ht="15" thickBot="1">
      <c r="A98" s="344"/>
      <c r="B98" s="346"/>
      <c r="C98" s="346"/>
      <c r="D98" s="346"/>
      <c r="E98" s="346"/>
      <c r="F98" s="346"/>
      <c r="G98" s="346"/>
      <c r="H98" s="346"/>
      <c r="I98" s="346"/>
      <c r="J98" s="346"/>
      <c r="K98" s="346"/>
      <c r="L98" s="346"/>
      <c r="M98" s="346"/>
      <c r="N98" s="346"/>
      <c r="O98" s="346"/>
      <c r="P98" s="346"/>
      <c r="Q98" s="346"/>
      <c r="R98" s="346"/>
      <c r="S98" s="346"/>
      <c r="T98" s="346"/>
      <c r="U98" s="346"/>
      <c r="V98" s="346"/>
      <c r="W98" s="346"/>
      <c r="X98" s="346"/>
      <c r="Y98" s="346"/>
      <c r="Z98" s="346"/>
    </row>
    <row r="99" spans="1:26" ht="15" thickBot="1">
      <c r="A99" s="344"/>
      <c r="B99" s="346"/>
      <c r="C99" s="346"/>
      <c r="D99" s="346"/>
      <c r="E99" s="346"/>
      <c r="F99" s="346"/>
      <c r="G99" s="346"/>
      <c r="H99" s="346"/>
      <c r="I99" s="346"/>
      <c r="J99" s="346"/>
      <c r="K99" s="346"/>
      <c r="L99" s="346"/>
      <c r="M99" s="346"/>
      <c r="N99" s="346"/>
      <c r="O99" s="346"/>
      <c r="P99" s="346"/>
      <c r="Q99" s="346"/>
      <c r="R99" s="346"/>
      <c r="S99" s="346"/>
      <c r="T99" s="346"/>
      <c r="U99" s="346"/>
      <c r="V99" s="346"/>
      <c r="W99" s="346"/>
      <c r="X99" s="346"/>
      <c r="Y99" s="346"/>
      <c r="Z99" s="346"/>
    </row>
    <row r="100" spans="1:26" ht="15" thickBot="1">
      <c r="A100" s="344"/>
      <c r="B100" s="346"/>
      <c r="C100" s="346"/>
      <c r="D100" s="346"/>
      <c r="E100" s="346"/>
      <c r="F100" s="346"/>
      <c r="G100" s="346"/>
      <c r="H100" s="346"/>
      <c r="I100" s="346"/>
      <c r="J100" s="346"/>
      <c r="K100" s="346"/>
      <c r="L100" s="346"/>
      <c r="M100" s="346"/>
      <c r="N100" s="346"/>
      <c r="O100" s="346"/>
      <c r="P100" s="346"/>
      <c r="Q100" s="346"/>
      <c r="R100" s="346"/>
      <c r="S100" s="346"/>
      <c r="T100" s="346"/>
      <c r="U100" s="346"/>
      <c r="V100" s="346"/>
      <c r="W100" s="346"/>
      <c r="X100" s="346"/>
      <c r="Y100" s="346"/>
      <c r="Z100" s="346"/>
    </row>
    <row r="101" spans="1:26" ht="15" thickBot="1">
      <c r="A101" s="344"/>
      <c r="B101" s="346"/>
      <c r="C101" s="346"/>
      <c r="D101" s="346"/>
      <c r="E101" s="346"/>
      <c r="F101" s="346"/>
      <c r="G101" s="346"/>
      <c r="H101" s="346"/>
      <c r="I101" s="346"/>
      <c r="J101" s="346"/>
      <c r="K101" s="346"/>
      <c r="L101" s="346"/>
      <c r="M101" s="346"/>
      <c r="N101" s="346"/>
      <c r="O101" s="346"/>
      <c r="P101" s="346"/>
      <c r="Q101" s="346"/>
      <c r="R101" s="346"/>
      <c r="S101" s="346"/>
      <c r="T101" s="346"/>
      <c r="U101" s="346"/>
      <c r="V101" s="346"/>
      <c r="W101" s="346"/>
      <c r="X101" s="346"/>
      <c r="Y101" s="346"/>
      <c r="Z101" s="346"/>
    </row>
    <row r="102" spans="1:26" ht="15" thickBot="1">
      <c r="A102" s="344"/>
      <c r="B102" s="346"/>
      <c r="C102" s="346"/>
      <c r="D102" s="346"/>
      <c r="E102" s="346"/>
      <c r="F102" s="346"/>
      <c r="G102" s="346"/>
      <c r="H102" s="346"/>
      <c r="I102" s="346"/>
      <c r="J102" s="346"/>
      <c r="K102" s="346"/>
      <c r="L102" s="346"/>
      <c r="M102" s="346"/>
      <c r="N102" s="346"/>
      <c r="O102" s="346"/>
      <c r="P102" s="346"/>
      <c r="Q102" s="346"/>
      <c r="R102" s="346"/>
      <c r="S102" s="346"/>
      <c r="T102" s="346"/>
      <c r="U102" s="346"/>
      <c r="V102" s="346"/>
      <c r="W102" s="346"/>
      <c r="X102" s="346"/>
      <c r="Y102" s="346"/>
      <c r="Z102" s="346"/>
    </row>
    <row r="103" spans="1:26" ht="15" thickBot="1">
      <c r="A103" s="344"/>
      <c r="B103" s="346"/>
      <c r="C103" s="346"/>
      <c r="D103" s="346"/>
      <c r="E103" s="346"/>
      <c r="F103" s="346"/>
      <c r="G103" s="346"/>
      <c r="H103" s="346"/>
      <c r="I103" s="346"/>
      <c r="J103" s="346"/>
      <c r="K103" s="346"/>
      <c r="L103" s="346"/>
      <c r="M103" s="346"/>
      <c r="N103" s="346"/>
      <c r="O103" s="346"/>
      <c r="P103" s="346"/>
      <c r="Q103" s="346"/>
      <c r="R103" s="346"/>
      <c r="S103" s="346"/>
      <c r="T103" s="346"/>
      <c r="U103" s="346"/>
      <c r="V103" s="346"/>
      <c r="W103" s="346"/>
      <c r="X103" s="346"/>
      <c r="Y103" s="346"/>
      <c r="Z103" s="346"/>
    </row>
    <row r="104" spans="1:26" ht="15" thickBot="1">
      <c r="A104" s="344"/>
      <c r="B104" s="346"/>
      <c r="C104" s="346"/>
      <c r="D104" s="346"/>
      <c r="E104" s="346"/>
      <c r="F104" s="346"/>
      <c r="G104" s="346"/>
      <c r="H104" s="346"/>
      <c r="I104" s="346"/>
      <c r="J104" s="346"/>
      <c r="K104" s="346"/>
      <c r="L104" s="346"/>
      <c r="M104" s="346"/>
      <c r="N104" s="346"/>
      <c r="O104" s="346"/>
      <c r="P104" s="346"/>
      <c r="Q104" s="346"/>
      <c r="R104" s="346"/>
      <c r="S104" s="346"/>
      <c r="T104" s="346"/>
      <c r="U104" s="346"/>
      <c r="V104" s="346"/>
      <c r="W104" s="346"/>
      <c r="X104" s="346"/>
      <c r="Y104" s="346"/>
      <c r="Z104" s="346"/>
    </row>
    <row r="105" spans="1:26" ht="15" thickBot="1">
      <c r="A105" s="344"/>
      <c r="B105" s="346"/>
      <c r="C105" s="346"/>
      <c r="D105" s="346"/>
      <c r="E105" s="346"/>
      <c r="F105" s="346"/>
      <c r="G105" s="346"/>
      <c r="H105" s="346"/>
      <c r="I105" s="346"/>
      <c r="J105" s="346"/>
      <c r="K105" s="346"/>
      <c r="L105" s="346"/>
      <c r="M105" s="346"/>
      <c r="N105" s="346"/>
      <c r="O105" s="346"/>
      <c r="P105" s="346"/>
      <c r="Q105" s="346"/>
      <c r="R105" s="346"/>
      <c r="S105" s="346"/>
      <c r="T105" s="346"/>
      <c r="U105" s="346"/>
      <c r="V105" s="346"/>
      <c r="W105" s="346"/>
      <c r="X105" s="346"/>
      <c r="Y105" s="346"/>
      <c r="Z105" s="346"/>
    </row>
    <row r="106" spans="1:26" ht="15" thickBot="1">
      <c r="A106" s="344"/>
      <c r="B106" s="346"/>
      <c r="C106" s="346"/>
      <c r="D106" s="346"/>
      <c r="E106" s="346"/>
      <c r="F106" s="346"/>
      <c r="G106" s="346"/>
      <c r="H106" s="346"/>
      <c r="I106" s="346"/>
      <c r="J106" s="346"/>
      <c r="K106" s="346"/>
      <c r="L106" s="346"/>
      <c r="M106" s="346"/>
      <c r="N106" s="346"/>
      <c r="O106" s="346"/>
      <c r="P106" s="346"/>
      <c r="Q106" s="346"/>
      <c r="R106" s="346"/>
      <c r="S106" s="346"/>
      <c r="T106" s="346"/>
      <c r="U106" s="346"/>
      <c r="V106" s="346"/>
      <c r="W106" s="346"/>
      <c r="X106" s="346"/>
      <c r="Y106" s="346"/>
      <c r="Z106" s="346"/>
    </row>
    <row r="107" spans="1:26" ht="15" thickBot="1">
      <c r="A107" s="344"/>
      <c r="B107" s="346"/>
      <c r="C107" s="346"/>
      <c r="D107" s="346"/>
      <c r="E107" s="346"/>
      <c r="F107" s="346"/>
      <c r="G107" s="346"/>
      <c r="H107" s="346"/>
      <c r="I107" s="346"/>
      <c r="J107" s="346"/>
      <c r="K107" s="346"/>
      <c r="L107" s="346"/>
      <c r="M107" s="346"/>
      <c r="N107" s="346"/>
      <c r="O107" s="346"/>
      <c r="P107" s="346"/>
      <c r="Q107" s="346"/>
      <c r="R107" s="346"/>
      <c r="S107" s="346"/>
      <c r="T107" s="346"/>
      <c r="U107" s="346"/>
      <c r="V107" s="346"/>
      <c r="W107" s="346"/>
      <c r="X107" s="346"/>
      <c r="Y107" s="346"/>
      <c r="Z107" s="346"/>
    </row>
    <row r="108" spans="1:26" ht="15" thickBot="1">
      <c r="A108" s="344"/>
      <c r="B108" s="346"/>
      <c r="C108" s="346"/>
      <c r="D108" s="346"/>
      <c r="E108" s="346"/>
      <c r="F108" s="346"/>
      <c r="G108" s="346"/>
      <c r="H108" s="346"/>
      <c r="I108" s="346"/>
      <c r="J108" s="346"/>
      <c r="K108" s="346"/>
      <c r="L108" s="346"/>
      <c r="M108" s="346"/>
      <c r="N108" s="346"/>
      <c r="O108" s="346"/>
      <c r="P108" s="346"/>
      <c r="Q108" s="346"/>
      <c r="R108" s="346"/>
      <c r="S108" s="346"/>
      <c r="T108" s="346"/>
      <c r="U108" s="346"/>
      <c r="V108" s="346"/>
      <c r="W108" s="346"/>
      <c r="X108" s="346"/>
      <c r="Y108" s="346"/>
      <c r="Z108" s="346"/>
    </row>
    <row r="109" spans="1:26" ht="15" thickBot="1">
      <c r="A109" s="344"/>
      <c r="B109" s="346"/>
      <c r="C109" s="346"/>
      <c r="D109" s="346"/>
      <c r="E109" s="346"/>
      <c r="F109" s="346"/>
      <c r="G109" s="346"/>
      <c r="H109" s="346"/>
      <c r="I109" s="346"/>
      <c r="J109" s="346"/>
      <c r="K109" s="346"/>
      <c r="L109" s="346"/>
      <c r="M109" s="346"/>
      <c r="N109" s="346"/>
      <c r="O109" s="346"/>
      <c r="P109" s="346"/>
      <c r="Q109" s="346"/>
      <c r="R109" s="346"/>
      <c r="S109" s="346"/>
      <c r="T109" s="346"/>
      <c r="U109" s="346"/>
      <c r="V109" s="346"/>
      <c r="W109" s="346"/>
      <c r="X109" s="346"/>
      <c r="Y109" s="346"/>
      <c r="Z109" s="346"/>
    </row>
    <row r="110" spans="1:26" ht="15" thickBot="1">
      <c r="A110" s="344"/>
      <c r="B110" s="346"/>
      <c r="C110" s="346"/>
      <c r="D110" s="346"/>
      <c r="E110" s="346"/>
      <c r="F110" s="346"/>
      <c r="G110" s="346"/>
      <c r="H110" s="346"/>
      <c r="I110" s="346"/>
      <c r="J110" s="346"/>
      <c r="K110" s="346"/>
      <c r="L110" s="346"/>
      <c r="M110" s="346"/>
      <c r="N110" s="346"/>
      <c r="O110" s="346"/>
      <c r="P110" s="346"/>
      <c r="Q110" s="346"/>
      <c r="R110" s="346"/>
      <c r="S110" s="346"/>
      <c r="T110" s="346"/>
      <c r="U110" s="346"/>
      <c r="V110" s="346"/>
      <c r="W110" s="346"/>
      <c r="X110" s="346"/>
      <c r="Y110" s="346"/>
      <c r="Z110" s="346"/>
    </row>
    <row r="111" spans="1:26" ht="15" thickBot="1">
      <c r="A111" s="344"/>
      <c r="B111" s="346"/>
      <c r="C111" s="346"/>
      <c r="D111" s="346"/>
      <c r="E111" s="346"/>
      <c r="F111" s="346"/>
      <c r="G111" s="346"/>
      <c r="H111" s="346"/>
      <c r="I111" s="346"/>
      <c r="J111" s="346"/>
      <c r="K111" s="346"/>
      <c r="L111" s="346"/>
      <c r="M111" s="346"/>
      <c r="N111" s="346"/>
      <c r="O111" s="346"/>
      <c r="P111" s="346"/>
      <c r="Q111" s="346"/>
      <c r="R111" s="346"/>
      <c r="S111" s="346"/>
      <c r="T111" s="346"/>
      <c r="U111" s="346"/>
      <c r="V111" s="346"/>
      <c r="W111" s="346"/>
      <c r="X111" s="346"/>
      <c r="Y111" s="346"/>
      <c r="Z111" s="346"/>
    </row>
    <row r="112" spans="1:26" ht="15" thickBot="1">
      <c r="A112" s="344"/>
      <c r="B112" s="346"/>
      <c r="C112" s="346"/>
      <c r="D112" s="346"/>
      <c r="E112" s="346"/>
      <c r="F112" s="346"/>
      <c r="G112" s="346"/>
      <c r="H112" s="346"/>
      <c r="I112" s="346"/>
      <c r="J112" s="346"/>
      <c r="K112" s="346"/>
      <c r="L112" s="346"/>
      <c r="M112" s="346"/>
      <c r="N112" s="346"/>
      <c r="O112" s="346"/>
      <c r="P112" s="346"/>
      <c r="Q112" s="346"/>
      <c r="R112" s="346"/>
      <c r="S112" s="346"/>
      <c r="T112" s="346"/>
      <c r="U112" s="346"/>
      <c r="V112" s="346"/>
      <c r="W112" s="346"/>
      <c r="X112" s="346"/>
      <c r="Y112" s="346"/>
      <c r="Z112" s="346"/>
    </row>
    <row r="113" spans="1:26" ht="15" thickBot="1">
      <c r="A113" s="344"/>
      <c r="B113" s="346"/>
      <c r="C113" s="346"/>
      <c r="D113" s="346"/>
      <c r="E113" s="346"/>
      <c r="F113" s="346"/>
      <c r="G113" s="346"/>
      <c r="H113" s="346"/>
      <c r="I113" s="346"/>
      <c r="J113" s="346"/>
      <c r="K113" s="346"/>
      <c r="L113" s="346"/>
      <c r="M113" s="346"/>
      <c r="N113" s="346"/>
      <c r="O113" s="346"/>
      <c r="P113" s="346"/>
      <c r="Q113" s="346"/>
      <c r="R113" s="346"/>
      <c r="S113" s="346"/>
      <c r="T113" s="346"/>
      <c r="U113" s="346"/>
      <c r="V113" s="346"/>
      <c r="W113" s="346"/>
      <c r="X113" s="346"/>
      <c r="Y113" s="346"/>
      <c r="Z113" s="346"/>
    </row>
    <row r="114" spans="1:26" ht="15" thickBot="1">
      <c r="A114" s="344"/>
      <c r="B114" s="346"/>
      <c r="C114" s="346"/>
      <c r="D114" s="346"/>
      <c r="E114" s="346"/>
      <c r="F114" s="346"/>
      <c r="G114" s="346"/>
      <c r="H114" s="346"/>
      <c r="I114" s="346"/>
      <c r="J114" s="346"/>
      <c r="K114" s="346"/>
      <c r="L114" s="346"/>
      <c r="M114" s="346"/>
      <c r="N114" s="346"/>
      <c r="O114" s="346"/>
      <c r="P114" s="346"/>
      <c r="Q114" s="346"/>
      <c r="R114" s="346"/>
      <c r="S114" s="346"/>
      <c r="T114" s="346"/>
      <c r="U114" s="346"/>
      <c r="V114" s="346"/>
      <c r="W114" s="346"/>
      <c r="X114" s="346"/>
      <c r="Y114" s="346"/>
      <c r="Z114" s="346"/>
    </row>
    <row r="115" spans="1:26" ht="15" thickBot="1">
      <c r="A115" s="344"/>
      <c r="B115" s="346"/>
      <c r="C115" s="346"/>
      <c r="D115" s="346"/>
      <c r="E115" s="346"/>
      <c r="F115" s="346"/>
      <c r="G115" s="346"/>
      <c r="H115" s="346"/>
      <c r="I115" s="346"/>
      <c r="J115" s="346"/>
      <c r="K115" s="346"/>
      <c r="L115" s="346"/>
      <c r="M115" s="346"/>
      <c r="N115" s="346"/>
      <c r="O115" s="346"/>
      <c r="P115" s="346"/>
      <c r="Q115" s="346"/>
      <c r="R115" s="346"/>
      <c r="S115" s="346"/>
      <c r="T115" s="346"/>
      <c r="U115" s="346"/>
      <c r="V115" s="346"/>
      <c r="W115" s="346"/>
      <c r="X115" s="346"/>
      <c r="Y115" s="346"/>
      <c r="Z115" s="346"/>
    </row>
    <row r="116" spans="1:26" ht="15" thickBot="1">
      <c r="A116" s="344"/>
      <c r="B116" s="346"/>
      <c r="C116" s="346"/>
      <c r="D116" s="346"/>
      <c r="E116" s="346"/>
      <c r="F116" s="346"/>
      <c r="G116" s="346"/>
      <c r="H116" s="346"/>
      <c r="I116" s="346"/>
      <c r="J116" s="346"/>
      <c r="K116" s="346"/>
      <c r="L116" s="346"/>
      <c r="M116" s="346"/>
      <c r="N116" s="346"/>
      <c r="O116" s="346"/>
      <c r="P116" s="346"/>
      <c r="Q116" s="346"/>
      <c r="R116" s="346"/>
      <c r="S116" s="346"/>
      <c r="T116" s="346"/>
      <c r="U116" s="346"/>
      <c r="V116" s="346"/>
      <c r="W116" s="346"/>
      <c r="X116" s="346"/>
      <c r="Y116" s="346"/>
      <c r="Z116" s="346"/>
    </row>
    <row r="117" spans="1:26" ht="15" thickBot="1">
      <c r="A117" s="344"/>
      <c r="B117" s="346"/>
      <c r="C117" s="346"/>
      <c r="D117" s="346"/>
      <c r="E117" s="346"/>
      <c r="F117" s="346"/>
      <c r="G117" s="346"/>
      <c r="H117" s="346"/>
      <c r="I117" s="346"/>
      <c r="J117" s="346"/>
      <c r="K117" s="346"/>
      <c r="L117" s="346"/>
      <c r="M117" s="346"/>
      <c r="N117" s="346"/>
      <c r="O117" s="346"/>
      <c r="P117" s="346"/>
      <c r="Q117" s="346"/>
      <c r="R117" s="346"/>
      <c r="S117" s="346"/>
      <c r="T117" s="346"/>
      <c r="U117" s="346"/>
      <c r="V117" s="346"/>
      <c r="W117" s="346"/>
      <c r="X117" s="346"/>
      <c r="Y117" s="346"/>
      <c r="Z117" s="346"/>
    </row>
    <row r="118" spans="1:26" ht="15" thickBot="1">
      <c r="A118" s="344"/>
      <c r="B118" s="346"/>
      <c r="C118" s="346"/>
      <c r="D118" s="346"/>
      <c r="E118" s="346"/>
      <c r="F118" s="346"/>
      <c r="G118" s="346"/>
      <c r="H118" s="346"/>
      <c r="I118" s="346"/>
      <c r="J118" s="346"/>
      <c r="K118" s="346"/>
      <c r="L118" s="346"/>
      <c r="M118" s="346"/>
      <c r="N118" s="346"/>
      <c r="O118" s="346"/>
      <c r="P118" s="346"/>
      <c r="Q118" s="346"/>
      <c r="R118" s="346"/>
      <c r="S118" s="346"/>
      <c r="T118" s="346"/>
      <c r="U118" s="346"/>
      <c r="V118" s="346"/>
      <c r="W118" s="346"/>
      <c r="X118" s="346"/>
      <c r="Y118" s="346"/>
      <c r="Z118" s="346"/>
    </row>
    <row r="119" spans="1:26" ht="15" thickBot="1">
      <c r="A119" s="344"/>
      <c r="B119" s="346"/>
      <c r="C119" s="346"/>
      <c r="D119" s="346"/>
      <c r="E119" s="346"/>
      <c r="F119" s="346"/>
      <c r="G119" s="346"/>
      <c r="H119" s="346"/>
      <c r="I119" s="346"/>
      <c r="J119" s="346"/>
      <c r="K119" s="346"/>
      <c r="L119" s="346"/>
      <c r="M119" s="346"/>
      <c r="N119" s="346"/>
      <c r="O119" s="346"/>
      <c r="P119" s="346"/>
      <c r="Q119" s="346"/>
      <c r="R119" s="346"/>
      <c r="S119" s="346"/>
      <c r="T119" s="346"/>
      <c r="U119" s="346"/>
      <c r="V119" s="346"/>
      <c r="W119" s="346"/>
      <c r="X119" s="346"/>
      <c r="Y119" s="346"/>
      <c r="Z119" s="346"/>
    </row>
    <row r="120" spans="1:26" ht="15" thickBot="1">
      <c r="A120" s="344"/>
      <c r="B120" s="346"/>
      <c r="C120" s="346"/>
      <c r="D120" s="346"/>
      <c r="E120" s="346"/>
      <c r="F120" s="346"/>
      <c r="G120" s="346"/>
      <c r="H120" s="346"/>
      <c r="I120" s="346"/>
      <c r="J120" s="346"/>
      <c r="K120" s="346"/>
      <c r="L120" s="346"/>
      <c r="M120" s="346"/>
      <c r="N120" s="346"/>
      <c r="O120" s="346"/>
      <c r="P120" s="346"/>
      <c r="Q120" s="346"/>
      <c r="R120" s="346"/>
      <c r="S120" s="346"/>
      <c r="T120" s="346"/>
      <c r="U120" s="346"/>
      <c r="V120" s="346"/>
      <c r="W120" s="346"/>
      <c r="X120" s="346"/>
      <c r="Y120" s="346"/>
      <c r="Z120" s="346"/>
    </row>
    <row r="121" spans="1:26" ht="15" thickBot="1">
      <c r="A121" s="344"/>
      <c r="B121" s="346"/>
      <c r="C121" s="346"/>
      <c r="D121" s="346"/>
      <c r="E121" s="346"/>
      <c r="F121" s="346"/>
      <c r="G121" s="346"/>
      <c r="H121" s="346"/>
      <c r="I121" s="346"/>
      <c r="J121" s="346"/>
      <c r="K121" s="346"/>
      <c r="L121" s="346"/>
      <c r="M121" s="346"/>
      <c r="N121" s="346"/>
      <c r="O121" s="346"/>
      <c r="P121" s="346"/>
      <c r="Q121" s="346"/>
      <c r="R121" s="346"/>
      <c r="S121" s="346"/>
      <c r="T121" s="346"/>
      <c r="U121" s="346"/>
      <c r="V121" s="346"/>
      <c r="W121" s="346"/>
      <c r="X121" s="346"/>
      <c r="Y121" s="346"/>
      <c r="Z121" s="346"/>
    </row>
    <row r="122" spans="1:26" ht="15" thickBot="1">
      <c r="A122" s="344"/>
      <c r="B122" s="346"/>
      <c r="C122" s="346"/>
      <c r="D122" s="346"/>
      <c r="E122" s="346"/>
      <c r="F122" s="346"/>
      <c r="G122" s="346"/>
      <c r="H122" s="346"/>
      <c r="I122" s="346"/>
      <c r="J122" s="346"/>
      <c r="K122" s="346"/>
      <c r="L122" s="346"/>
      <c r="M122" s="346"/>
      <c r="N122" s="346"/>
      <c r="O122" s="346"/>
      <c r="P122" s="346"/>
      <c r="Q122" s="346"/>
      <c r="R122" s="346"/>
      <c r="S122" s="346"/>
      <c r="T122" s="346"/>
      <c r="U122" s="346"/>
      <c r="V122" s="346"/>
      <c r="W122" s="346"/>
      <c r="X122" s="346"/>
      <c r="Y122" s="346"/>
      <c r="Z122" s="346"/>
    </row>
    <row r="123" spans="1:26" ht="15" thickBot="1">
      <c r="A123" s="344"/>
      <c r="B123" s="346"/>
      <c r="C123" s="346"/>
      <c r="D123" s="346"/>
      <c r="E123" s="346"/>
      <c r="F123" s="346"/>
      <c r="G123" s="346"/>
      <c r="H123" s="346"/>
      <c r="I123" s="346"/>
      <c r="J123" s="346"/>
      <c r="K123" s="346"/>
      <c r="L123" s="346"/>
      <c r="M123" s="346"/>
      <c r="N123" s="346"/>
      <c r="O123" s="346"/>
      <c r="P123" s="346"/>
      <c r="Q123" s="346"/>
      <c r="R123" s="346"/>
      <c r="S123" s="346"/>
      <c r="T123" s="346"/>
      <c r="U123" s="346"/>
      <c r="V123" s="346"/>
      <c r="W123" s="346"/>
      <c r="X123" s="346"/>
      <c r="Y123" s="346"/>
      <c r="Z123" s="346"/>
    </row>
    <row r="124" spans="1:26" ht="15" thickBot="1">
      <c r="A124" s="344"/>
      <c r="B124" s="346"/>
      <c r="C124" s="346"/>
      <c r="D124" s="346"/>
      <c r="E124" s="346"/>
      <c r="F124" s="346"/>
      <c r="G124" s="346"/>
      <c r="H124" s="346"/>
      <c r="I124" s="346"/>
      <c r="J124" s="346"/>
      <c r="K124" s="346"/>
      <c r="L124" s="346"/>
      <c r="M124" s="346"/>
      <c r="N124" s="346"/>
      <c r="O124" s="346"/>
      <c r="P124" s="346"/>
      <c r="Q124" s="346"/>
      <c r="R124" s="346"/>
      <c r="S124" s="346"/>
      <c r="T124" s="346"/>
      <c r="U124" s="346"/>
      <c r="V124" s="346"/>
      <c r="W124" s="346"/>
      <c r="X124" s="346"/>
      <c r="Y124" s="346"/>
      <c r="Z124" s="346"/>
    </row>
    <row r="125" spans="1:26" ht="15" thickBot="1">
      <c r="A125" s="344"/>
      <c r="B125" s="346"/>
      <c r="C125" s="346"/>
      <c r="D125" s="346"/>
      <c r="E125" s="346"/>
      <c r="F125" s="346"/>
      <c r="G125" s="346"/>
      <c r="H125" s="346"/>
      <c r="I125" s="346"/>
      <c r="J125" s="346"/>
      <c r="K125" s="346"/>
      <c r="L125" s="346"/>
      <c r="M125" s="346"/>
      <c r="N125" s="346"/>
      <c r="O125" s="346"/>
      <c r="P125" s="346"/>
      <c r="Q125" s="346"/>
      <c r="R125" s="346"/>
      <c r="S125" s="346"/>
      <c r="T125" s="346"/>
      <c r="U125" s="346"/>
      <c r="V125" s="346"/>
      <c r="W125" s="346"/>
      <c r="X125" s="346"/>
      <c r="Y125" s="346"/>
      <c r="Z125" s="346"/>
    </row>
    <row r="126" spans="1:26" ht="15" thickBot="1">
      <c r="A126" s="344"/>
      <c r="B126" s="346"/>
      <c r="C126" s="346"/>
      <c r="D126" s="346"/>
      <c r="E126" s="346"/>
      <c r="F126" s="346"/>
      <c r="G126" s="346"/>
      <c r="H126" s="346"/>
      <c r="I126" s="346"/>
      <c r="J126" s="346"/>
      <c r="K126" s="346"/>
      <c r="L126" s="346"/>
      <c r="M126" s="346"/>
      <c r="N126" s="346"/>
      <c r="O126" s="346"/>
      <c r="P126" s="346"/>
      <c r="Q126" s="346"/>
      <c r="R126" s="346"/>
      <c r="S126" s="346"/>
      <c r="T126" s="346"/>
      <c r="U126" s="346"/>
      <c r="V126" s="346"/>
      <c r="W126" s="346"/>
      <c r="X126" s="346"/>
      <c r="Y126" s="346"/>
      <c r="Z126" s="346"/>
    </row>
    <row r="127" spans="1:26" ht="15" thickBot="1">
      <c r="A127" s="344"/>
      <c r="B127" s="346"/>
      <c r="C127" s="346"/>
      <c r="D127" s="346"/>
      <c r="E127" s="346"/>
      <c r="F127" s="346"/>
      <c r="G127" s="346"/>
      <c r="H127" s="346"/>
      <c r="I127" s="346"/>
      <c r="J127" s="346"/>
      <c r="K127" s="346"/>
      <c r="L127" s="346"/>
      <c r="M127" s="346"/>
      <c r="N127" s="346"/>
      <c r="O127" s="346"/>
      <c r="P127" s="346"/>
      <c r="Q127" s="346"/>
      <c r="R127" s="346"/>
      <c r="S127" s="346"/>
      <c r="T127" s="346"/>
      <c r="U127" s="346"/>
      <c r="V127" s="346"/>
      <c r="W127" s="346"/>
      <c r="X127" s="346"/>
      <c r="Y127" s="346"/>
      <c r="Z127" s="346"/>
    </row>
    <row r="128" spans="1:26" ht="15" thickBot="1">
      <c r="A128" s="344"/>
      <c r="B128" s="346"/>
      <c r="C128" s="346"/>
      <c r="D128" s="346"/>
      <c r="E128" s="346"/>
      <c r="F128" s="346"/>
      <c r="G128" s="346"/>
      <c r="H128" s="346"/>
      <c r="I128" s="346"/>
      <c r="J128" s="346"/>
      <c r="K128" s="346"/>
      <c r="L128" s="346"/>
      <c r="M128" s="346"/>
      <c r="N128" s="346"/>
      <c r="O128" s="346"/>
      <c r="P128" s="346"/>
      <c r="Q128" s="346"/>
      <c r="R128" s="346"/>
      <c r="S128" s="346"/>
      <c r="T128" s="346"/>
      <c r="U128" s="346"/>
      <c r="V128" s="346"/>
      <c r="W128" s="346"/>
      <c r="X128" s="346"/>
      <c r="Y128" s="346"/>
      <c r="Z128" s="346"/>
    </row>
    <row r="129" spans="1:26" ht="15" thickBot="1">
      <c r="A129" s="344"/>
      <c r="B129" s="346"/>
      <c r="C129" s="346"/>
      <c r="D129" s="346"/>
      <c r="E129" s="346"/>
      <c r="F129" s="346"/>
      <c r="G129" s="346"/>
      <c r="H129" s="346"/>
      <c r="I129" s="346"/>
      <c r="J129" s="346"/>
      <c r="K129" s="346"/>
      <c r="L129" s="346"/>
      <c r="M129" s="346"/>
      <c r="N129" s="346"/>
      <c r="O129" s="346"/>
      <c r="P129" s="346"/>
      <c r="Q129" s="346"/>
      <c r="R129" s="346"/>
      <c r="S129" s="346"/>
      <c r="T129" s="346"/>
      <c r="U129" s="346"/>
      <c r="V129" s="346"/>
      <c r="W129" s="346"/>
      <c r="X129" s="346"/>
      <c r="Y129" s="346"/>
      <c r="Z129" s="346"/>
    </row>
    <row r="130" spans="1:26" ht="15" thickBot="1">
      <c r="A130" s="344"/>
      <c r="B130" s="346"/>
      <c r="C130" s="346"/>
      <c r="D130" s="346"/>
      <c r="E130" s="346"/>
      <c r="F130" s="346"/>
      <c r="G130" s="346"/>
      <c r="H130" s="346"/>
      <c r="I130" s="346"/>
      <c r="J130" s="346"/>
      <c r="K130" s="346"/>
      <c r="L130" s="346"/>
      <c r="M130" s="346"/>
      <c r="N130" s="346"/>
      <c r="O130" s="346"/>
      <c r="P130" s="346"/>
      <c r="Q130" s="346"/>
      <c r="R130" s="346"/>
      <c r="S130" s="346"/>
      <c r="T130" s="346"/>
      <c r="U130" s="346"/>
      <c r="V130" s="346"/>
      <c r="W130" s="346"/>
      <c r="X130" s="346"/>
      <c r="Y130" s="346"/>
      <c r="Z130" s="346"/>
    </row>
    <row r="131" spans="1:26" ht="15" thickBot="1">
      <c r="A131" s="344"/>
      <c r="B131" s="346"/>
      <c r="C131" s="346"/>
      <c r="D131" s="346"/>
      <c r="E131" s="346"/>
      <c r="F131" s="346"/>
      <c r="G131" s="346"/>
      <c r="H131" s="346"/>
      <c r="I131" s="346"/>
      <c r="J131" s="346"/>
      <c r="K131" s="346"/>
      <c r="L131" s="346"/>
      <c r="M131" s="346"/>
      <c r="N131" s="346"/>
      <c r="O131" s="346"/>
      <c r="P131" s="346"/>
      <c r="Q131" s="346"/>
      <c r="R131" s="346"/>
      <c r="S131" s="346"/>
      <c r="T131" s="346"/>
      <c r="U131" s="346"/>
      <c r="V131" s="346"/>
      <c r="W131" s="346"/>
      <c r="X131" s="346"/>
      <c r="Y131" s="346"/>
      <c r="Z131" s="346"/>
    </row>
    <row r="132" spans="1:26" ht="15" thickBot="1">
      <c r="A132" s="344"/>
      <c r="B132" s="346"/>
      <c r="C132" s="346"/>
      <c r="D132" s="346"/>
      <c r="E132" s="346"/>
      <c r="F132" s="346"/>
      <c r="G132" s="346"/>
      <c r="H132" s="346"/>
      <c r="I132" s="346"/>
      <c r="J132" s="346"/>
      <c r="K132" s="346"/>
      <c r="L132" s="346"/>
      <c r="M132" s="346"/>
      <c r="N132" s="346"/>
      <c r="O132" s="346"/>
      <c r="P132" s="346"/>
      <c r="Q132" s="346"/>
      <c r="R132" s="346"/>
      <c r="S132" s="346"/>
      <c r="T132" s="346"/>
      <c r="U132" s="346"/>
      <c r="V132" s="346"/>
      <c r="W132" s="346"/>
      <c r="X132" s="346"/>
      <c r="Y132" s="346"/>
      <c r="Z132" s="346"/>
    </row>
    <row r="133" spans="1:26" ht="15" thickBot="1">
      <c r="A133" s="344"/>
      <c r="B133" s="346"/>
      <c r="C133" s="346"/>
      <c r="D133" s="346"/>
      <c r="E133" s="346"/>
      <c r="F133" s="346"/>
      <c r="G133" s="346"/>
      <c r="H133" s="346"/>
      <c r="I133" s="346"/>
      <c r="J133" s="346"/>
      <c r="K133" s="346"/>
      <c r="L133" s="346"/>
      <c r="M133" s="346"/>
      <c r="N133" s="346"/>
      <c r="O133" s="346"/>
      <c r="P133" s="346"/>
      <c r="Q133" s="346"/>
      <c r="R133" s="346"/>
      <c r="S133" s="346"/>
      <c r="T133" s="346"/>
      <c r="U133" s="346"/>
      <c r="V133" s="346"/>
      <c r="W133" s="346"/>
      <c r="X133" s="346"/>
      <c r="Y133" s="346"/>
      <c r="Z133" s="346"/>
    </row>
    <row r="134" spans="1:26" ht="15" thickBot="1">
      <c r="A134" s="344"/>
      <c r="B134" s="346"/>
      <c r="C134" s="346"/>
      <c r="D134" s="346"/>
      <c r="E134" s="346"/>
      <c r="F134" s="346"/>
      <c r="G134" s="346"/>
      <c r="H134" s="346"/>
      <c r="I134" s="346"/>
      <c r="J134" s="346"/>
      <c r="K134" s="346"/>
      <c r="L134" s="346"/>
      <c r="M134" s="346"/>
      <c r="N134" s="346"/>
      <c r="O134" s="346"/>
      <c r="P134" s="346"/>
      <c r="Q134" s="346"/>
      <c r="R134" s="346"/>
      <c r="S134" s="346"/>
      <c r="T134" s="346"/>
      <c r="U134" s="346"/>
      <c r="V134" s="346"/>
      <c r="W134" s="346"/>
      <c r="X134" s="346"/>
      <c r="Y134" s="346"/>
      <c r="Z134" s="346"/>
    </row>
    <row r="135" spans="1:26" ht="15" thickBot="1">
      <c r="A135" s="344"/>
      <c r="B135" s="346"/>
      <c r="C135" s="346"/>
      <c r="D135" s="346"/>
      <c r="E135" s="346"/>
      <c r="F135" s="346"/>
      <c r="G135" s="346"/>
      <c r="H135" s="346"/>
      <c r="I135" s="346"/>
      <c r="J135" s="346"/>
      <c r="K135" s="346"/>
      <c r="L135" s="346"/>
      <c r="M135" s="346"/>
      <c r="N135" s="346"/>
      <c r="O135" s="346"/>
      <c r="P135" s="346"/>
      <c r="Q135" s="346"/>
      <c r="R135" s="346"/>
      <c r="S135" s="346"/>
      <c r="T135" s="346"/>
      <c r="U135" s="346"/>
      <c r="V135" s="346"/>
      <c r="W135" s="346"/>
      <c r="X135" s="346"/>
      <c r="Y135" s="346"/>
      <c r="Z135" s="346"/>
    </row>
    <row r="136" spans="1:26" ht="15" thickBot="1">
      <c r="A136" s="344"/>
      <c r="B136" s="346"/>
      <c r="C136" s="346"/>
      <c r="D136" s="346"/>
      <c r="E136" s="346"/>
      <c r="F136" s="346"/>
      <c r="G136" s="346"/>
      <c r="H136" s="346"/>
      <c r="I136" s="346"/>
      <c r="J136" s="346"/>
      <c r="K136" s="346"/>
      <c r="L136" s="346"/>
      <c r="M136" s="346"/>
      <c r="N136" s="346"/>
      <c r="O136" s="346"/>
      <c r="P136" s="346"/>
      <c r="Q136" s="346"/>
      <c r="R136" s="346"/>
      <c r="S136" s="346"/>
      <c r="T136" s="346"/>
      <c r="U136" s="346"/>
      <c r="V136" s="346"/>
      <c r="W136" s="346"/>
      <c r="X136" s="346"/>
      <c r="Y136" s="346"/>
      <c r="Z136" s="346"/>
    </row>
    <row r="137" spans="1:26" ht="15" thickBot="1">
      <c r="A137" s="344"/>
      <c r="B137" s="346"/>
      <c r="C137" s="346"/>
      <c r="D137" s="346"/>
      <c r="E137" s="346"/>
      <c r="F137" s="346"/>
      <c r="G137" s="346"/>
      <c r="H137" s="346"/>
      <c r="I137" s="346"/>
      <c r="J137" s="346"/>
      <c r="K137" s="346"/>
      <c r="L137" s="346"/>
      <c r="M137" s="346"/>
      <c r="N137" s="346"/>
      <c r="O137" s="346"/>
      <c r="P137" s="346"/>
      <c r="Q137" s="346"/>
      <c r="R137" s="346"/>
      <c r="S137" s="346"/>
      <c r="T137" s="346"/>
      <c r="U137" s="346"/>
      <c r="V137" s="346"/>
      <c r="W137" s="346"/>
      <c r="X137" s="346"/>
      <c r="Y137" s="346"/>
      <c r="Z137" s="346"/>
    </row>
    <row r="138" spans="1:26" ht="15" thickBot="1">
      <c r="A138" s="344"/>
      <c r="B138" s="346"/>
      <c r="C138" s="346"/>
      <c r="D138" s="346"/>
      <c r="E138" s="346"/>
      <c r="F138" s="346"/>
      <c r="G138" s="346"/>
      <c r="H138" s="346"/>
      <c r="I138" s="346"/>
      <c r="J138" s="346"/>
      <c r="K138" s="346"/>
      <c r="L138" s="346"/>
      <c r="M138" s="346"/>
      <c r="N138" s="346"/>
      <c r="O138" s="346"/>
      <c r="P138" s="346"/>
      <c r="Q138" s="346"/>
      <c r="R138" s="346"/>
      <c r="S138" s="346"/>
      <c r="T138" s="346"/>
      <c r="U138" s="346"/>
      <c r="V138" s="346"/>
      <c r="W138" s="346"/>
      <c r="X138" s="346"/>
      <c r="Y138" s="346"/>
      <c r="Z138" s="346"/>
    </row>
    <row r="139" spans="1:26" ht="15" thickBot="1">
      <c r="A139" s="344"/>
      <c r="B139" s="346"/>
      <c r="C139" s="346"/>
      <c r="D139" s="346"/>
      <c r="E139" s="346"/>
      <c r="F139" s="346"/>
      <c r="G139" s="346"/>
      <c r="H139" s="346"/>
      <c r="I139" s="346"/>
      <c r="J139" s="346"/>
      <c r="K139" s="346"/>
      <c r="L139" s="346"/>
      <c r="M139" s="346"/>
      <c r="N139" s="346"/>
      <c r="O139" s="346"/>
      <c r="P139" s="346"/>
      <c r="Q139" s="346"/>
      <c r="R139" s="346"/>
      <c r="S139" s="346"/>
      <c r="T139" s="346"/>
      <c r="U139" s="346"/>
      <c r="V139" s="346"/>
      <c r="W139" s="346"/>
      <c r="X139" s="346"/>
      <c r="Y139" s="346"/>
      <c r="Z139" s="346"/>
    </row>
    <row r="140" spans="1:26" ht="15" thickBot="1">
      <c r="A140" s="344"/>
      <c r="B140" s="346"/>
      <c r="C140" s="346"/>
      <c r="D140" s="346"/>
      <c r="E140" s="346"/>
      <c r="F140" s="346"/>
      <c r="G140" s="346"/>
      <c r="H140" s="346"/>
      <c r="I140" s="346"/>
      <c r="J140" s="346"/>
      <c r="K140" s="346"/>
      <c r="L140" s="346"/>
      <c r="M140" s="346"/>
      <c r="N140" s="346"/>
      <c r="O140" s="346"/>
      <c r="P140" s="346"/>
      <c r="Q140" s="346"/>
      <c r="R140" s="346"/>
      <c r="S140" s="346"/>
      <c r="T140" s="346"/>
      <c r="U140" s="346"/>
      <c r="V140" s="346"/>
      <c r="W140" s="346"/>
      <c r="X140" s="346"/>
      <c r="Y140" s="346"/>
      <c r="Z140" s="346"/>
    </row>
    <row r="141" spans="1:26" ht="15" thickBot="1">
      <c r="A141" s="344"/>
      <c r="B141" s="346"/>
      <c r="C141" s="346"/>
      <c r="D141" s="346"/>
      <c r="E141" s="346"/>
      <c r="F141" s="346"/>
      <c r="G141" s="346"/>
      <c r="H141" s="346"/>
      <c r="I141" s="346"/>
      <c r="J141" s="346"/>
      <c r="K141" s="346"/>
      <c r="L141" s="346"/>
      <c r="M141" s="346"/>
      <c r="N141" s="346"/>
      <c r="O141" s="346"/>
      <c r="P141" s="346"/>
      <c r="Q141" s="346"/>
      <c r="R141" s="346"/>
      <c r="S141" s="346"/>
      <c r="T141" s="346"/>
      <c r="U141" s="346"/>
      <c r="V141" s="346"/>
      <c r="W141" s="346"/>
      <c r="X141" s="346"/>
      <c r="Y141" s="346"/>
      <c r="Z141" s="346"/>
    </row>
    <row r="142" spans="1:26" ht="15" thickBot="1">
      <c r="A142" s="344"/>
      <c r="B142" s="346"/>
      <c r="C142" s="346"/>
      <c r="D142" s="346"/>
      <c r="E142" s="346"/>
      <c r="F142" s="346"/>
      <c r="G142" s="346"/>
      <c r="H142" s="346"/>
      <c r="I142" s="346"/>
      <c r="J142" s="346"/>
      <c r="K142" s="346"/>
      <c r="L142" s="346"/>
      <c r="M142" s="346"/>
      <c r="N142" s="346"/>
      <c r="O142" s="346"/>
      <c r="P142" s="346"/>
      <c r="Q142" s="346"/>
      <c r="R142" s="346"/>
      <c r="S142" s="346"/>
      <c r="T142" s="346"/>
      <c r="U142" s="346"/>
      <c r="V142" s="346"/>
      <c r="W142" s="346"/>
      <c r="X142" s="346"/>
      <c r="Y142" s="346"/>
      <c r="Z142" s="346"/>
    </row>
    <row r="143" spans="1:26" ht="15" thickBot="1">
      <c r="A143" s="344"/>
      <c r="B143" s="346"/>
      <c r="C143" s="346"/>
      <c r="D143" s="346"/>
      <c r="E143" s="346"/>
      <c r="F143" s="346"/>
      <c r="G143" s="346"/>
      <c r="H143" s="346"/>
      <c r="I143" s="346"/>
      <c r="J143" s="346"/>
      <c r="K143" s="346"/>
      <c r="L143" s="346"/>
      <c r="M143" s="346"/>
      <c r="N143" s="346"/>
      <c r="O143" s="346"/>
      <c r="P143" s="346"/>
      <c r="Q143" s="346"/>
      <c r="R143" s="346"/>
      <c r="S143" s="346"/>
      <c r="T143" s="346"/>
      <c r="U143" s="346"/>
      <c r="V143" s="346"/>
      <c r="W143" s="346"/>
      <c r="X143" s="346"/>
      <c r="Y143" s="346"/>
      <c r="Z143" s="346"/>
    </row>
    <row r="144" spans="1:26" ht="15" thickBot="1">
      <c r="A144" s="344"/>
      <c r="B144" s="346"/>
      <c r="C144" s="346"/>
      <c r="D144" s="346"/>
      <c r="E144" s="346"/>
      <c r="F144" s="346"/>
      <c r="G144" s="346"/>
      <c r="H144" s="346"/>
      <c r="I144" s="346"/>
      <c r="J144" s="346"/>
      <c r="K144" s="346"/>
      <c r="L144" s="346"/>
      <c r="M144" s="346"/>
      <c r="N144" s="346"/>
      <c r="O144" s="346"/>
      <c r="P144" s="346"/>
      <c r="Q144" s="346"/>
      <c r="R144" s="346"/>
      <c r="S144" s="346"/>
      <c r="T144" s="346"/>
      <c r="U144" s="346"/>
      <c r="V144" s="346"/>
      <c r="W144" s="346"/>
      <c r="X144" s="346"/>
      <c r="Y144" s="346"/>
      <c r="Z144" s="346"/>
    </row>
    <row r="145" spans="1:26" ht="15" thickBot="1">
      <c r="A145" s="344"/>
      <c r="B145" s="346"/>
      <c r="C145" s="346"/>
      <c r="D145" s="346"/>
      <c r="E145" s="346"/>
      <c r="F145" s="346"/>
      <c r="G145" s="346"/>
      <c r="H145" s="346"/>
      <c r="I145" s="346"/>
      <c r="J145" s="346"/>
      <c r="K145" s="346"/>
      <c r="L145" s="346"/>
      <c r="M145" s="346"/>
      <c r="N145" s="346"/>
      <c r="O145" s="346"/>
      <c r="P145" s="346"/>
      <c r="Q145" s="346"/>
      <c r="R145" s="346"/>
      <c r="S145" s="346"/>
      <c r="T145" s="346"/>
      <c r="U145" s="346"/>
      <c r="V145" s="346"/>
      <c r="W145" s="346"/>
      <c r="X145" s="346"/>
      <c r="Y145" s="346"/>
      <c r="Z145" s="346"/>
    </row>
    <row r="146" spans="1:26" ht="15" thickBot="1">
      <c r="A146" s="344"/>
      <c r="B146" s="346"/>
      <c r="C146" s="346"/>
      <c r="D146" s="346"/>
      <c r="E146" s="346"/>
      <c r="F146" s="346"/>
      <c r="G146" s="346"/>
      <c r="H146" s="346"/>
      <c r="I146" s="346"/>
      <c r="J146" s="346"/>
      <c r="K146" s="346"/>
      <c r="L146" s="346"/>
      <c r="M146" s="346"/>
      <c r="N146" s="346"/>
      <c r="O146" s="346"/>
      <c r="P146" s="346"/>
      <c r="Q146" s="346"/>
      <c r="R146" s="346"/>
      <c r="S146" s="346"/>
      <c r="T146" s="346"/>
      <c r="U146" s="346"/>
      <c r="V146" s="346"/>
      <c r="W146" s="346"/>
      <c r="X146" s="346"/>
      <c r="Y146" s="346"/>
      <c r="Z146" s="346"/>
    </row>
    <row r="147" spans="1:26" ht="15" thickBot="1">
      <c r="A147" s="344"/>
      <c r="B147" s="346"/>
      <c r="C147" s="346"/>
      <c r="D147" s="346"/>
      <c r="E147" s="346"/>
      <c r="F147" s="346"/>
      <c r="G147" s="346"/>
      <c r="H147" s="346"/>
      <c r="I147" s="346"/>
      <c r="J147" s="346"/>
      <c r="K147" s="346"/>
      <c r="L147" s="346"/>
      <c r="M147" s="346"/>
      <c r="N147" s="346"/>
      <c r="O147" s="346"/>
      <c r="P147" s="346"/>
      <c r="Q147" s="346"/>
      <c r="R147" s="346"/>
      <c r="S147" s="346"/>
      <c r="T147" s="346"/>
      <c r="U147" s="346"/>
      <c r="V147" s="346"/>
      <c r="W147" s="346"/>
      <c r="X147" s="346"/>
      <c r="Y147" s="346"/>
      <c r="Z147" s="346"/>
    </row>
    <row r="148" spans="1:26" ht="15" thickBot="1">
      <c r="A148" s="344"/>
      <c r="B148" s="346"/>
      <c r="C148" s="346"/>
      <c r="D148" s="346"/>
      <c r="E148" s="346"/>
      <c r="F148" s="346"/>
      <c r="G148" s="346"/>
      <c r="H148" s="346"/>
      <c r="I148" s="346"/>
      <c r="J148" s="346"/>
      <c r="K148" s="346"/>
      <c r="L148" s="346"/>
      <c r="M148" s="346"/>
      <c r="N148" s="346"/>
      <c r="O148" s="346"/>
      <c r="P148" s="346"/>
      <c r="Q148" s="346"/>
      <c r="R148" s="346"/>
      <c r="S148" s="346"/>
      <c r="T148" s="346"/>
      <c r="U148" s="346"/>
      <c r="V148" s="346"/>
      <c r="W148" s="346"/>
      <c r="X148" s="346"/>
      <c r="Y148" s="346"/>
      <c r="Z148" s="346"/>
    </row>
    <row r="149" spans="1:26" ht="15" thickBot="1">
      <c r="A149" s="344"/>
      <c r="B149" s="346"/>
      <c r="C149" s="346"/>
      <c r="D149" s="346"/>
      <c r="E149" s="346"/>
      <c r="F149" s="346"/>
      <c r="G149" s="346"/>
      <c r="H149" s="346"/>
      <c r="I149" s="346"/>
      <c r="J149" s="346"/>
      <c r="K149" s="346"/>
      <c r="L149" s="346"/>
      <c r="M149" s="346"/>
      <c r="N149" s="346"/>
      <c r="O149" s="346"/>
      <c r="P149" s="346"/>
      <c r="Q149" s="346"/>
      <c r="R149" s="346"/>
      <c r="S149" s="346"/>
      <c r="T149" s="346"/>
      <c r="U149" s="346"/>
      <c r="V149" s="346"/>
      <c r="W149" s="346"/>
      <c r="X149" s="346"/>
      <c r="Y149" s="346"/>
      <c r="Z149" s="346"/>
    </row>
    <row r="150" spans="1:26" ht="15" thickBot="1">
      <c r="A150" s="344"/>
      <c r="B150" s="346"/>
      <c r="C150" s="346"/>
      <c r="D150" s="346"/>
      <c r="E150" s="346"/>
      <c r="F150" s="346"/>
      <c r="G150" s="346"/>
      <c r="H150" s="346"/>
      <c r="I150" s="346"/>
      <c r="J150" s="346"/>
      <c r="K150" s="346"/>
      <c r="L150" s="346"/>
      <c r="M150" s="346"/>
      <c r="N150" s="346"/>
      <c r="O150" s="346"/>
      <c r="P150" s="346"/>
      <c r="Q150" s="346"/>
      <c r="R150" s="346"/>
      <c r="S150" s="346"/>
      <c r="T150" s="346"/>
      <c r="U150" s="346"/>
      <c r="V150" s="346"/>
      <c r="W150" s="346"/>
      <c r="X150" s="346"/>
      <c r="Y150" s="346"/>
      <c r="Z150" s="346"/>
    </row>
    <row r="151" spans="1:26" ht="15" thickBot="1">
      <c r="A151" s="344"/>
      <c r="B151" s="346"/>
      <c r="C151" s="346"/>
      <c r="D151" s="346"/>
      <c r="E151" s="346"/>
      <c r="F151" s="346"/>
      <c r="G151" s="346"/>
      <c r="H151" s="346"/>
      <c r="I151" s="346"/>
      <c r="J151" s="346"/>
      <c r="K151" s="346"/>
      <c r="L151" s="346"/>
      <c r="M151" s="346"/>
      <c r="N151" s="346"/>
      <c r="O151" s="346"/>
      <c r="P151" s="346"/>
      <c r="Q151" s="346"/>
      <c r="R151" s="346"/>
      <c r="S151" s="346"/>
      <c r="T151" s="346"/>
      <c r="U151" s="346"/>
      <c r="V151" s="346"/>
      <c r="W151" s="346"/>
      <c r="X151" s="346"/>
      <c r="Y151" s="346"/>
      <c r="Z151" s="346"/>
    </row>
    <row r="152" spans="1:26" ht="15" thickBot="1">
      <c r="A152" s="344"/>
      <c r="B152" s="346"/>
      <c r="C152" s="346"/>
      <c r="D152" s="346"/>
      <c r="E152" s="346"/>
      <c r="F152" s="346"/>
      <c r="G152" s="346"/>
      <c r="H152" s="346"/>
      <c r="I152" s="346"/>
      <c r="J152" s="346"/>
      <c r="K152" s="346"/>
      <c r="L152" s="346"/>
      <c r="M152" s="346"/>
      <c r="N152" s="346"/>
      <c r="O152" s="346"/>
      <c r="P152" s="346"/>
      <c r="Q152" s="346"/>
      <c r="R152" s="346"/>
      <c r="S152" s="346"/>
      <c r="T152" s="346"/>
      <c r="U152" s="346"/>
      <c r="V152" s="346"/>
      <c r="W152" s="346"/>
      <c r="X152" s="346"/>
      <c r="Y152" s="346"/>
      <c r="Z152" s="346"/>
    </row>
    <row r="153" spans="1:26" ht="15" thickBot="1">
      <c r="A153" s="344"/>
      <c r="B153" s="346"/>
      <c r="C153" s="346"/>
      <c r="D153" s="346"/>
      <c r="E153" s="346"/>
      <c r="F153" s="346"/>
      <c r="G153" s="346"/>
      <c r="H153" s="346"/>
      <c r="I153" s="346"/>
      <c r="J153" s="346"/>
      <c r="K153" s="346"/>
      <c r="L153" s="346"/>
      <c r="M153" s="346"/>
      <c r="N153" s="346"/>
      <c r="O153" s="346"/>
      <c r="P153" s="346"/>
      <c r="Q153" s="346"/>
      <c r="R153" s="346"/>
      <c r="S153" s="346"/>
      <c r="T153" s="346"/>
      <c r="U153" s="346"/>
      <c r="V153" s="346"/>
      <c r="W153" s="346"/>
      <c r="X153" s="346"/>
      <c r="Y153" s="346"/>
      <c r="Z153" s="346"/>
    </row>
    <row r="154" spans="1:26" ht="15" thickBot="1">
      <c r="A154" s="344"/>
      <c r="B154" s="346"/>
      <c r="C154" s="346"/>
      <c r="D154" s="346"/>
      <c r="E154" s="346"/>
      <c r="F154" s="346"/>
      <c r="G154" s="346"/>
      <c r="H154" s="346"/>
      <c r="I154" s="346"/>
      <c r="J154" s="346"/>
      <c r="K154" s="346"/>
      <c r="L154" s="346"/>
      <c r="M154" s="346"/>
      <c r="N154" s="346"/>
      <c r="O154" s="346"/>
      <c r="P154" s="346"/>
      <c r="Q154" s="346"/>
      <c r="R154" s="346"/>
      <c r="S154" s="346"/>
      <c r="T154" s="346"/>
      <c r="U154" s="346"/>
      <c r="V154" s="346"/>
      <c r="W154" s="346"/>
      <c r="X154" s="346"/>
      <c r="Y154" s="346"/>
      <c r="Z154" s="346"/>
    </row>
    <row r="155" spans="1:26" ht="15" thickBot="1">
      <c r="A155" s="344"/>
      <c r="B155" s="346"/>
      <c r="C155" s="346"/>
      <c r="D155" s="346"/>
      <c r="E155" s="346"/>
      <c r="F155" s="346"/>
      <c r="G155" s="346"/>
      <c r="H155" s="346"/>
      <c r="I155" s="346"/>
      <c r="J155" s="346"/>
      <c r="K155" s="346"/>
      <c r="L155" s="346"/>
      <c r="M155" s="346"/>
      <c r="N155" s="346"/>
      <c r="O155" s="346"/>
      <c r="P155" s="346"/>
      <c r="Q155" s="346"/>
      <c r="R155" s="346"/>
      <c r="S155" s="346"/>
      <c r="T155" s="346"/>
      <c r="U155" s="346"/>
      <c r="V155" s="346"/>
      <c r="W155" s="346"/>
      <c r="X155" s="346"/>
      <c r="Y155" s="346"/>
      <c r="Z155" s="346"/>
    </row>
    <row r="156" spans="1:26" ht="15" thickBot="1">
      <c r="A156" s="344"/>
      <c r="B156" s="346"/>
      <c r="C156" s="346"/>
      <c r="D156" s="346"/>
      <c r="E156" s="346"/>
      <c r="F156" s="346"/>
      <c r="G156" s="346"/>
      <c r="H156" s="346"/>
      <c r="I156" s="346"/>
      <c r="J156" s="346"/>
      <c r="K156" s="346"/>
      <c r="L156" s="346"/>
      <c r="M156" s="346"/>
      <c r="N156" s="346"/>
      <c r="O156" s="346"/>
      <c r="P156" s="346"/>
      <c r="Q156" s="346"/>
      <c r="R156" s="346"/>
      <c r="S156" s="346"/>
      <c r="T156" s="346"/>
      <c r="U156" s="346"/>
      <c r="V156" s="346"/>
      <c r="W156" s="346"/>
      <c r="X156" s="346"/>
      <c r="Y156" s="346"/>
      <c r="Z156" s="346"/>
    </row>
    <row r="157" spans="1:26" ht="15" thickBot="1">
      <c r="A157" s="344"/>
      <c r="B157" s="346"/>
      <c r="C157" s="346"/>
      <c r="D157" s="346"/>
      <c r="E157" s="346"/>
      <c r="F157" s="346"/>
      <c r="G157" s="346"/>
      <c r="H157" s="346"/>
      <c r="I157" s="346"/>
      <c r="J157" s="346"/>
      <c r="K157" s="346"/>
      <c r="L157" s="346"/>
      <c r="M157" s="346"/>
      <c r="N157" s="346"/>
      <c r="O157" s="346"/>
      <c r="P157" s="346"/>
      <c r="Q157" s="346"/>
      <c r="R157" s="346"/>
      <c r="S157" s="346"/>
      <c r="T157" s="346"/>
      <c r="U157" s="346"/>
      <c r="V157" s="346"/>
      <c r="W157" s="346"/>
      <c r="X157" s="346"/>
      <c r="Y157" s="346"/>
      <c r="Z157" s="346"/>
    </row>
    <row r="158" spans="1:26" ht="15" thickBot="1">
      <c r="A158" s="344"/>
      <c r="B158" s="346"/>
      <c r="C158" s="346"/>
      <c r="D158" s="346"/>
      <c r="E158" s="346"/>
      <c r="F158" s="346"/>
      <c r="G158" s="346"/>
      <c r="H158" s="346"/>
      <c r="I158" s="346"/>
      <c r="J158" s="346"/>
      <c r="K158" s="346"/>
      <c r="L158" s="346"/>
      <c r="M158" s="346"/>
      <c r="N158" s="346"/>
      <c r="O158" s="346"/>
      <c r="P158" s="346"/>
      <c r="Q158" s="346"/>
      <c r="R158" s="346"/>
      <c r="S158" s="346"/>
      <c r="T158" s="346"/>
      <c r="U158" s="346"/>
      <c r="V158" s="346"/>
      <c r="W158" s="346"/>
      <c r="X158" s="346"/>
      <c r="Y158" s="346"/>
      <c r="Z158" s="346"/>
    </row>
    <row r="159" spans="1:26" ht="15" thickBot="1">
      <c r="A159" s="344"/>
      <c r="B159" s="346"/>
      <c r="C159" s="346"/>
      <c r="D159" s="346"/>
      <c r="E159" s="346"/>
      <c r="F159" s="346"/>
      <c r="G159" s="346"/>
      <c r="H159" s="346"/>
      <c r="I159" s="346"/>
      <c r="J159" s="346"/>
      <c r="K159" s="346"/>
      <c r="L159" s="346"/>
      <c r="M159" s="346"/>
      <c r="N159" s="346"/>
      <c r="O159" s="346"/>
      <c r="P159" s="346"/>
      <c r="Q159" s="346"/>
      <c r="R159" s="346"/>
      <c r="S159" s="346"/>
      <c r="T159" s="346"/>
      <c r="U159" s="346"/>
      <c r="V159" s="346"/>
      <c r="W159" s="346"/>
      <c r="X159" s="346"/>
      <c r="Y159" s="346"/>
      <c r="Z159" s="346"/>
    </row>
    <row r="160" spans="1:26" ht="15" thickBot="1">
      <c r="A160" s="344"/>
      <c r="B160" s="346"/>
      <c r="C160" s="346"/>
      <c r="D160" s="346"/>
      <c r="E160" s="346"/>
      <c r="F160" s="346"/>
      <c r="G160" s="346"/>
      <c r="H160" s="346"/>
      <c r="I160" s="346"/>
      <c r="J160" s="346"/>
      <c r="K160" s="346"/>
      <c r="L160" s="346"/>
      <c r="M160" s="346"/>
      <c r="N160" s="346"/>
      <c r="O160" s="346"/>
      <c r="P160" s="346"/>
      <c r="Q160" s="346"/>
      <c r="R160" s="346"/>
      <c r="S160" s="346"/>
      <c r="T160" s="346"/>
      <c r="U160" s="346"/>
      <c r="V160" s="346"/>
      <c r="W160" s="346"/>
      <c r="X160" s="346"/>
      <c r="Y160" s="346"/>
      <c r="Z160" s="346"/>
    </row>
    <row r="161" spans="1:26" ht="15" thickBot="1">
      <c r="A161" s="344"/>
      <c r="B161" s="346"/>
      <c r="C161" s="346"/>
      <c r="D161" s="346"/>
      <c r="E161" s="346"/>
      <c r="F161" s="346"/>
      <c r="G161" s="346"/>
      <c r="H161" s="346"/>
      <c r="I161" s="346"/>
      <c r="J161" s="346"/>
      <c r="K161" s="346"/>
      <c r="L161" s="346"/>
      <c r="M161" s="346"/>
      <c r="N161" s="346"/>
      <c r="O161" s="346"/>
      <c r="P161" s="346"/>
      <c r="Q161" s="346"/>
      <c r="R161" s="346"/>
      <c r="S161" s="346"/>
      <c r="T161" s="346"/>
      <c r="U161" s="346"/>
      <c r="V161" s="346"/>
      <c r="W161" s="346"/>
      <c r="X161" s="346"/>
      <c r="Y161" s="346"/>
      <c r="Z161" s="346"/>
    </row>
    <row r="162" spans="1:26" ht="15" thickBot="1">
      <c r="A162" s="344"/>
      <c r="B162" s="346"/>
      <c r="C162" s="346"/>
      <c r="D162" s="346"/>
      <c r="E162" s="346"/>
      <c r="F162" s="346"/>
      <c r="G162" s="346"/>
      <c r="H162" s="346"/>
      <c r="I162" s="346"/>
      <c r="J162" s="346"/>
      <c r="K162" s="346"/>
      <c r="L162" s="346"/>
      <c r="M162" s="346"/>
      <c r="N162" s="346"/>
      <c r="O162" s="346"/>
      <c r="P162" s="346"/>
      <c r="Q162" s="346"/>
      <c r="R162" s="346"/>
      <c r="S162" s="346"/>
      <c r="T162" s="346"/>
      <c r="U162" s="346"/>
      <c r="V162" s="346"/>
      <c r="W162" s="346"/>
      <c r="X162" s="346"/>
      <c r="Y162" s="346"/>
      <c r="Z162" s="346"/>
    </row>
    <row r="163" spans="1:26" ht="15" thickBot="1">
      <c r="A163" s="344"/>
      <c r="B163" s="346"/>
      <c r="C163" s="346"/>
      <c r="D163" s="346"/>
      <c r="E163" s="346"/>
      <c r="F163" s="346"/>
      <c r="G163" s="346"/>
      <c r="H163" s="346"/>
      <c r="I163" s="346"/>
      <c r="J163" s="346"/>
      <c r="K163" s="346"/>
      <c r="L163" s="346"/>
      <c r="M163" s="346"/>
      <c r="N163" s="346"/>
      <c r="O163" s="346"/>
      <c r="P163" s="346"/>
      <c r="Q163" s="346"/>
      <c r="R163" s="346"/>
      <c r="S163" s="346"/>
      <c r="T163" s="346"/>
      <c r="U163" s="346"/>
      <c r="V163" s="346"/>
      <c r="W163" s="346"/>
      <c r="X163" s="346"/>
      <c r="Y163" s="346"/>
      <c r="Z163" s="346"/>
    </row>
    <row r="164" spans="1:26" ht="15" thickBot="1">
      <c r="A164" s="344"/>
      <c r="B164" s="346"/>
      <c r="C164" s="346"/>
      <c r="D164" s="346"/>
      <c r="E164" s="346"/>
      <c r="F164" s="346"/>
      <c r="G164" s="346"/>
      <c r="H164" s="346"/>
      <c r="I164" s="346"/>
      <c r="J164" s="346"/>
      <c r="K164" s="346"/>
      <c r="L164" s="346"/>
      <c r="M164" s="346"/>
      <c r="N164" s="346"/>
      <c r="O164" s="346"/>
      <c r="P164" s="346"/>
      <c r="Q164" s="346"/>
      <c r="R164" s="346"/>
      <c r="S164" s="346"/>
      <c r="T164" s="346"/>
      <c r="U164" s="346"/>
      <c r="V164" s="346"/>
      <c r="W164" s="346"/>
      <c r="X164" s="346"/>
      <c r="Y164" s="346"/>
      <c r="Z164" s="346"/>
    </row>
    <row r="165" spans="1:26" ht="15" thickBot="1">
      <c r="A165" s="344"/>
      <c r="B165" s="346"/>
      <c r="C165" s="346"/>
      <c r="D165" s="346"/>
      <c r="E165" s="346"/>
      <c r="F165" s="346"/>
      <c r="G165" s="346"/>
      <c r="H165" s="346"/>
      <c r="I165" s="346"/>
      <c r="J165" s="346"/>
      <c r="K165" s="346"/>
      <c r="L165" s="346"/>
      <c r="M165" s="346"/>
      <c r="N165" s="346"/>
      <c r="O165" s="346"/>
      <c r="P165" s="346"/>
      <c r="Q165" s="346"/>
      <c r="R165" s="346"/>
      <c r="S165" s="346"/>
      <c r="T165" s="346"/>
      <c r="U165" s="346"/>
      <c r="V165" s="346"/>
      <c r="W165" s="346"/>
      <c r="X165" s="346"/>
      <c r="Y165" s="346"/>
      <c r="Z165" s="346"/>
    </row>
    <row r="166" spans="1:26" ht="15" thickBot="1">
      <c r="A166" s="344"/>
      <c r="B166" s="346"/>
      <c r="C166" s="346"/>
      <c r="D166" s="346"/>
      <c r="E166" s="346"/>
      <c r="F166" s="346"/>
      <c r="G166" s="346"/>
      <c r="H166" s="346"/>
      <c r="I166" s="346"/>
      <c r="J166" s="346"/>
      <c r="K166" s="346"/>
      <c r="L166" s="346"/>
      <c r="M166" s="346"/>
      <c r="N166" s="346"/>
      <c r="O166" s="346"/>
      <c r="P166" s="346"/>
      <c r="Q166" s="346"/>
      <c r="R166" s="346"/>
      <c r="S166" s="346"/>
      <c r="T166" s="346"/>
      <c r="U166" s="346"/>
      <c r="V166" s="346"/>
      <c r="W166" s="346"/>
      <c r="X166" s="346"/>
      <c r="Y166" s="346"/>
      <c r="Z166" s="346"/>
    </row>
    <row r="167" spans="1:26" ht="15" thickBot="1">
      <c r="A167" s="344"/>
      <c r="B167" s="346"/>
      <c r="C167" s="346"/>
      <c r="D167" s="346"/>
      <c r="E167" s="346"/>
      <c r="F167" s="346"/>
      <c r="G167" s="346"/>
      <c r="H167" s="346"/>
      <c r="I167" s="346"/>
      <c r="J167" s="346"/>
      <c r="K167" s="346"/>
      <c r="L167" s="346"/>
      <c r="M167" s="346"/>
      <c r="N167" s="346"/>
      <c r="O167" s="346"/>
      <c r="P167" s="346"/>
      <c r="Q167" s="346"/>
      <c r="R167" s="346"/>
      <c r="S167" s="346"/>
      <c r="T167" s="346"/>
      <c r="U167" s="346"/>
      <c r="V167" s="346"/>
      <c r="W167" s="346"/>
      <c r="X167" s="346"/>
      <c r="Y167" s="346"/>
      <c r="Z167" s="346"/>
    </row>
    <row r="168" spans="1:26" ht="15" thickBot="1">
      <c r="A168" s="344"/>
      <c r="B168" s="346"/>
      <c r="C168" s="346"/>
      <c r="D168" s="346"/>
      <c r="E168" s="346"/>
      <c r="F168" s="346"/>
      <c r="G168" s="346"/>
      <c r="H168" s="346"/>
      <c r="I168" s="346"/>
      <c r="J168" s="346"/>
      <c r="K168" s="346"/>
      <c r="L168" s="346"/>
      <c r="M168" s="346"/>
      <c r="N168" s="346"/>
      <c r="O168" s="346"/>
      <c r="P168" s="346"/>
      <c r="Q168" s="346"/>
      <c r="R168" s="346"/>
      <c r="S168" s="346"/>
      <c r="T168" s="346"/>
      <c r="U168" s="346"/>
      <c r="V168" s="346"/>
      <c r="W168" s="346"/>
      <c r="X168" s="346"/>
      <c r="Y168" s="346"/>
      <c r="Z168" s="346"/>
    </row>
    <row r="169" spans="1:26" ht="15" thickBot="1">
      <c r="A169" s="344"/>
      <c r="B169" s="346"/>
      <c r="C169" s="346"/>
      <c r="D169" s="346"/>
      <c r="E169" s="346"/>
      <c r="F169" s="346"/>
      <c r="G169" s="346"/>
      <c r="H169" s="346"/>
      <c r="I169" s="346"/>
      <c r="J169" s="346"/>
      <c r="K169" s="346"/>
      <c r="L169" s="346"/>
      <c r="M169" s="346"/>
      <c r="N169" s="346"/>
      <c r="O169" s="346"/>
      <c r="P169" s="346"/>
      <c r="Q169" s="346"/>
      <c r="R169" s="346"/>
      <c r="S169" s="346"/>
      <c r="T169" s="346"/>
      <c r="U169" s="346"/>
      <c r="V169" s="346"/>
      <c r="W169" s="346"/>
      <c r="X169" s="346"/>
      <c r="Y169" s="346"/>
      <c r="Z169" s="346"/>
    </row>
    <row r="170" spans="1:26" ht="15" thickBot="1">
      <c r="A170" s="344"/>
      <c r="B170" s="346"/>
      <c r="C170" s="346"/>
      <c r="D170" s="346"/>
      <c r="E170" s="346"/>
      <c r="F170" s="346"/>
      <c r="G170" s="346"/>
      <c r="H170" s="346"/>
      <c r="I170" s="346"/>
      <c r="J170" s="346"/>
      <c r="K170" s="346"/>
      <c r="L170" s="346"/>
      <c r="M170" s="346"/>
      <c r="N170" s="346"/>
      <c r="O170" s="346"/>
      <c r="P170" s="346"/>
      <c r="Q170" s="346"/>
      <c r="R170" s="346"/>
      <c r="S170" s="346"/>
      <c r="T170" s="346"/>
      <c r="U170" s="346"/>
      <c r="V170" s="346"/>
      <c r="W170" s="346"/>
      <c r="X170" s="346"/>
      <c r="Y170" s="346"/>
      <c r="Z170" s="346"/>
    </row>
    <row r="171" spans="1:26" ht="15" thickBot="1">
      <c r="A171" s="344"/>
      <c r="B171" s="346"/>
      <c r="C171" s="346"/>
      <c r="D171" s="346"/>
      <c r="E171" s="346"/>
      <c r="F171" s="346"/>
      <c r="G171" s="346"/>
      <c r="H171" s="346"/>
      <c r="I171" s="346"/>
      <c r="J171" s="346"/>
      <c r="K171" s="346"/>
      <c r="L171" s="346"/>
      <c r="M171" s="346"/>
      <c r="N171" s="346"/>
      <c r="O171" s="346"/>
      <c r="P171" s="346"/>
      <c r="Q171" s="346"/>
      <c r="R171" s="346"/>
      <c r="S171" s="346"/>
      <c r="T171" s="346"/>
      <c r="U171" s="346"/>
      <c r="V171" s="346"/>
      <c r="W171" s="346"/>
      <c r="X171" s="346"/>
      <c r="Y171" s="346"/>
      <c r="Z171" s="346"/>
    </row>
    <row r="172" spans="1:26" ht="15" thickBot="1">
      <c r="A172" s="344"/>
      <c r="B172" s="346"/>
      <c r="C172" s="346"/>
      <c r="D172" s="346"/>
      <c r="E172" s="346"/>
      <c r="F172" s="346"/>
      <c r="G172" s="346"/>
      <c r="H172" s="346"/>
      <c r="I172" s="346"/>
      <c r="J172" s="346"/>
      <c r="K172" s="346"/>
      <c r="L172" s="346"/>
      <c r="M172" s="346"/>
      <c r="N172" s="346"/>
      <c r="O172" s="346"/>
      <c r="P172" s="346"/>
      <c r="Q172" s="346"/>
      <c r="R172" s="346"/>
      <c r="S172" s="346"/>
      <c r="T172" s="346"/>
      <c r="U172" s="346"/>
      <c r="V172" s="346"/>
      <c r="W172" s="346"/>
      <c r="X172" s="346"/>
      <c r="Y172" s="346"/>
      <c r="Z172" s="346"/>
    </row>
    <row r="173" spans="1:26" ht="15" thickBot="1">
      <c r="A173" s="344"/>
      <c r="B173" s="346"/>
      <c r="C173" s="346"/>
      <c r="D173" s="346"/>
      <c r="E173" s="346"/>
      <c r="F173" s="346"/>
      <c r="G173" s="346"/>
      <c r="H173" s="346"/>
      <c r="I173" s="346"/>
      <c r="J173" s="346"/>
      <c r="K173" s="346"/>
      <c r="L173" s="346"/>
      <c r="M173" s="346"/>
      <c r="N173" s="346"/>
      <c r="O173" s="346"/>
      <c r="P173" s="346"/>
      <c r="Q173" s="346"/>
      <c r="R173" s="346"/>
      <c r="S173" s="346"/>
      <c r="T173" s="346"/>
      <c r="U173" s="346"/>
      <c r="V173" s="346"/>
      <c r="W173" s="346"/>
      <c r="X173" s="346"/>
      <c r="Y173" s="346"/>
      <c r="Z173" s="346"/>
    </row>
    <row r="174" spans="1:26" ht="15" thickBot="1">
      <c r="A174" s="344"/>
      <c r="B174" s="346"/>
      <c r="C174" s="346"/>
      <c r="D174" s="346"/>
      <c r="E174" s="346"/>
      <c r="F174" s="346"/>
      <c r="G174" s="346"/>
      <c r="H174" s="346"/>
      <c r="I174" s="346"/>
      <c r="J174" s="346"/>
      <c r="K174" s="346"/>
      <c r="L174" s="346"/>
      <c r="M174" s="346"/>
      <c r="N174" s="346"/>
      <c r="O174" s="346"/>
      <c r="P174" s="346"/>
      <c r="Q174" s="346"/>
      <c r="R174" s="346"/>
      <c r="S174" s="346"/>
      <c r="T174" s="346"/>
      <c r="U174" s="346"/>
      <c r="V174" s="346"/>
      <c r="W174" s="346"/>
      <c r="X174" s="346"/>
      <c r="Y174" s="346"/>
      <c r="Z174" s="346"/>
    </row>
    <row r="175" spans="1:26" ht="15" thickBot="1">
      <c r="A175" s="344"/>
      <c r="B175" s="346"/>
      <c r="C175" s="346"/>
      <c r="D175" s="346"/>
      <c r="E175" s="346"/>
      <c r="F175" s="346"/>
      <c r="G175" s="346"/>
      <c r="H175" s="346"/>
      <c r="I175" s="346"/>
      <c r="J175" s="346"/>
      <c r="K175" s="346"/>
      <c r="L175" s="346"/>
      <c r="M175" s="346"/>
      <c r="N175" s="346"/>
      <c r="O175" s="346"/>
      <c r="P175" s="346"/>
      <c r="Q175" s="346"/>
      <c r="R175" s="346"/>
      <c r="S175" s="346"/>
      <c r="T175" s="346"/>
      <c r="U175" s="346"/>
      <c r="V175" s="346"/>
      <c r="W175" s="346"/>
      <c r="X175" s="346"/>
      <c r="Y175" s="346"/>
      <c r="Z175" s="346"/>
    </row>
    <row r="176" spans="1:26" ht="15" thickBot="1">
      <c r="A176" s="344"/>
      <c r="B176" s="346"/>
      <c r="C176" s="346"/>
      <c r="D176" s="346"/>
      <c r="E176" s="346"/>
      <c r="F176" s="346"/>
      <c r="G176" s="346"/>
      <c r="H176" s="346"/>
      <c r="I176" s="346"/>
      <c r="J176" s="346"/>
      <c r="K176" s="346"/>
      <c r="L176" s="346"/>
      <c r="M176" s="346"/>
      <c r="N176" s="346"/>
      <c r="O176" s="346"/>
      <c r="P176" s="346"/>
      <c r="Q176" s="346"/>
      <c r="R176" s="346"/>
      <c r="S176" s="346"/>
      <c r="T176" s="346"/>
      <c r="U176" s="346"/>
      <c r="V176" s="346"/>
      <c r="W176" s="346"/>
      <c r="X176" s="346"/>
      <c r="Y176" s="346"/>
      <c r="Z176" s="346"/>
    </row>
    <row r="177" spans="1:26" ht="15" thickBot="1">
      <c r="A177" s="344"/>
      <c r="B177" s="346"/>
      <c r="C177" s="346"/>
      <c r="D177" s="346"/>
      <c r="E177" s="346"/>
      <c r="F177" s="346"/>
      <c r="G177" s="346"/>
      <c r="H177" s="346"/>
      <c r="I177" s="346"/>
      <c r="J177" s="346"/>
      <c r="K177" s="346"/>
      <c r="L177" s="346"/>
      <c r="M177" s="346"/>
      <c r="N177" s="346"/>
      <c r="O177" s="346"/>
      <c r="P177" s="346"/>
      <c r="Q177" s="346"/>
      <c r="R177" s="346"/>
      <c r="S177" s="346"/>
      <c r="T177" s="346"/>
      <c r="U177" s="346"/>
      <c r="V177" s="346"/>
      <c r="W177" s="346"/>
      <c r="X177" s="346"/>
      <c r="Y177" s="346"/>
      <c r="Z177" s="346"/>
    </row>
    <row r="178" spans="1:26" ht="15" thickBot="1">
      <c r="A178" s="344"/>
      <c r="B178" s="346"/>
      <c r="C178" s="346"/>
      <c r="D178" s="346"/>
      <c r="E178" s="346"/>
      <c r="F178" s="346"/>
      <c r="G178" s="346"/>
      <c r="H178" s="346"/>
      <c r="I178" s="346"/>
      <c r="J178" s="346"/>
      <c r="K178" s="346"/>
      <c r="L178" s="346"/>
      <c r="M178" s="346"/>
      <c r="N178" s="346"/>
      <c r="O178" s="346"/>
      <c r="P178" s="346"/>
      <c r="Q178" s="346"/>
      <c r="R178" s="346"/>
      <c r="S178" s="346"/>
      <c r="T178" s="346"/>
      <c r="U178" s="346"/>
      <c r="V178" s="346"/>
      <c r="W178" s="346"/>
      <c r="X178" s="346"/>
      <c r="Y178" s="346"/>
      <c r="Z178" s="346"/>
    </row>
    <row r="179" spans="1:26" ht="15" thickBot="1">
      <c r="A179" s="344"/>
      <c r="B179" s="346"/>
      <c r="C179" s="346"/>
      <c r="D179" s="346"/>
      <c r="E179" s="346"/>
      <c r="F179" s="346"/>
      <c r="G179" s="346"/>
      <c r="H179" s="346"/>
      <c r="I179" s="346"/>
      <c r="J179" s="346"/>
      <c r="K179" s="346"/>
      <c r="L179" s="346"/>
      <c r="M179" s="346"/>
      <c r="N179" s="346"/>
      <c r="O179" s="346"/>
      <c r="P179" s="346"/>
      <c r="Q179" s="346"/>
      <c r="R179" s="346"/>
      <c r="S179" s="346"/>
      <c r="T179" s="346"/>
      <c r="U179" s="346"/>
      <c r="V179" s="346"/>
      <c r="W179" s="346"/>
      <c r="X179" s="346"/>
      <c r="Y179" s="346"/>
      <c r="Z179" s="346"/>
    </row>
    <row r="180" spans="1:26" ht="15" thickBot="1">
      <c r="A180" s="344"/>
      <c r="B180" s="346"/>
      <c r="C180" s="346"/>
      <c r="D180" s="346"/>
      <c r="E180" s="346"/>
      <c r="F180" s="346"/>
      <c r="G180" s="346"/>
      <c r="H180" s="346"/>
      <c r="I180" s="346"/>
      <c r="J180" s="346"/>
      <c r="K180" s="346"/>
      <c r="L180" s="346"/>
      <c r="M180" s="346"/>
      <c r="N180" s="346"/>
      <c r="O180" s="346"/>
      <c r="P180" s="346"/>
      <c r="Q180" s="346"/>
      <c r="R180" s="346"/>
      <c r="S180" s="346"/>
      <c r="T180" s="346"/>
      <c r="U180" s="346"/>
      <c r="V180" s="346"/>
      <c r="W180" s="346"/>
      <c r="X180" s="346"/>
      <c r="Y180" s="346"/>
      <c r="Z180" s="346"/>
    </row>
    <row r="181" spans="1:26" ht="15" thickBot="1">
      <c r="A181" s="344"/>
      <c r="B181" s="346"/>
      <c r="C181" s="346"/>
      <c r="D181" s="346"/>
      <c r="E181" s="346"/>
      <c r="F181" s="346"/>
      <c r="G181" s="346"/>
      <c r="H181" s="346"/>
      <c r="I181" s="346"/>
      <c r="J181" s="346"/>
      <c r="K181" s="346"/>
      <c r="L181" s="346"/>
      <c r="M181" s="346"/>
      <c r="N181" s="346"/>
      <c r="O181" s="346"/>
      <c r="P181" s="346"/>
      <c r="Q181" s="346"/>
      <c r="R181" s="346"/>
      <c r="S181" s="346"/>
      <c r="T181" s="346"/>
      <c r="U181" s="346"/>
      <c r="V181" s="346"/>
      <c r="W181" s="346"/>
      <c r="X181" s="346"/>
      <c r="Y181" s="346"/>
      <c r="Z181" s="346"/>
    </row>
    <row r="182" spans="1:26" ht="15" thickBot="1">
      <c r="A182" s="344"/>
      <c r="B182" s="346"/>
      <c r="C182" s="346"/>
      <c r="D182" s="346"/>
      <c r="E182" s="346"/>
      <c r="F182" s="346"/>
      <c r="G182" s="346"/>
      <c r="H182" s="346"/>
      <c r="I182" s="346"/>
      <c r="J182" s="346"/>
      <c r="K182" s="346"/>
      <c r="L182" s="346"/>
      <c r="M182" s="346"/>
      <c r="N182" s="346"/>
      <c r="O182" s="346"/>
      <c r="P182" s="346"/>
      <c r="Q182" s="346"/>
      <c r="R182" s="346"/>
      <c r="S182" s="346"/>
      <c r="T182" s="346"/>
      <c r="U182" s="346"/>
      <c r="V182" s="346"/>
      <c r="W182" s="346"/>
      <c r="X182" s="346"/>
      <c r="Y182" s="346"/>
      <c r="Z182" s="346"/>
    </row>
    <row r="183" spans="1:26" ht="15" thickBot="1">
      <c r="A183" s="344"/>
      <c r="B183" s="346"/>
      <c r="C183" s="346"/>
      <c r="D183" s="346"/>
      <c r="E183" s="346"/>
      <c r="F183" s="346"/>
      <c r="G183" s="346"/>
      <c r="H183" s="346"/>
      <c r="I183" s="346"/>
      <c r="J183" s="346"/>
      <c r="K183" s="346"/>
      <c r="L183" s="346"/>
      <c r="M183" s="346"/>
      <c r="N183" s="346"/>
      <c r="O183" s="346"/>
      <c r="P183" s="346"/>
      <c r="Q183" s="346"/>
      <c r="R183" s="346"/>
      <c r="S183" s="346"/>
      <c r="T183" s="346"/>
      <c r="U183" s="346"/>
      <c r="V183" s="346"/>
      <c r="W183" s="346"/>
      <c r="X183" s="346"/>
      <c r="Y183" s="346"/>
      <c r="Z183" s="346"/>
    </row>
    <row r="184" spans="1:26" ht="15" thickBot="1">
      <c r="A184" s="344"/>
      <c r="B184" s="346"/>
      <c r="C184" s="346"/>
      <c r="D184" s="346"/>
      <c r="E184" s="346"/>
      <c r="F184" s="346"/>
      <c r="G184" s="346"/>
      <c r="H184" s="346"/>
      <c r="I184" s="346"/>
      <c r="J184" s="346"/>
      <c r="K184" s="346"/>
      <c r="L184" s="346"/>
      <c r="M184" s="346"/>
      <c r="N184" s="346"/>
      <c r="O184" s="346"/>
      <c r="P184" s="346"/>
      <c r="Q184" s="346"/>
      <c r="R184" s="346"/>
      <c r="S184" s="346"/>
      <c r="T184" s="346"/>
      <c r="U184" s="346"/>
      <c r="V184" s="346"/>
      <c r="W184" s="346"/>
      <c r="X184" s="346"/>
      <c r="Y184" s="346"/>
      <c r="Z184" s="346"/>
    </row>
    <row r="185" spans="1:26" ht="15" thickBot="1">
      <c r="A185" s="344"/>
      <c r="B185" s="346"/>
      <c r="C185" s="346"/>
      <c r="D185" s="346"/>
      <c r="E185" s="346"/>
      <c r="F185" s="346"/>
      <c r="G185" s="346"/>
      <c r="H185" s="346"/>
      <c r="I185" s="346"/>
      <c r="J185" s="346"/>
      <c r="K185" s="346"/>
      <c r="L185" s="346"/>
      <c r="M185" s="346"/>
      <c r="N185" s="346"/>
      <c r="O185" s="346"/>
      <c r="P185" s="346"/>
      <c r="Q185" s="346"/>
      <c r="R185" s="346"/>
      <c r="S185" s="346"/>
      <c r="T185" s="346"/>
      <c r="U185" s="346"/>
      <c r="V185" s="346"/>
      <c r="W185" s="346"/>
      <c r="X185" s="346"/>
      <c r="Y185" s="346"/>
      <c r="Z185" s="346"/>
    </row>
    <row r="186" spans="1:26" ht="15" thickBot="1">
      <c r="A186" s="344"/>
      <c r="B186" s="346"/>
      <c r="C186" s="346"/>
      <c r="D186" s="346"/>
      <c r="E186" s="346"/>
      <c r="F186" s="346"/>
      <c r="G186" s="346"/>
      <c r="H186" s="346"/>
      <c r="I186" s="346"/>
      <c r="J186" s="346"/>
      <c r="K186" s="346"/>
      <c r="L186" s="346"/>
      <c r="M186" s="346"/>
      <c r="N186" s="346"/>
      <c r="O186" s="346"/>
      <c r="P186" s="346"/>
      <c r="Q186" s="346"/>
      <c r="R186" s="346"/>
      <c r="S186" s="346"/>
      <c r="T186" s="346"/>
      <c r="U186" s="346"/>
      <c r="V186" s="346"/>
      <c r="W186" s="346"/>
      <c r="X186" s="346"/>
      <c r="Y186" s="346"/>
      <c r="Z186" s="346"/>
    </row>
    <row r="187" spans="1:26" ht="15" thickBot="1">
      <c r="A187" s="344"/>
      <c r="B187" s="346"/>
      <c r="C187" s="346"/>
      <c r="D187" s="346"/>
      <c r="E187" s="346"/>
      <c r="F187" s="346"/>
      <c r="G187" s="346"/>
      <c r="H187" s="346"/>
      <c r="I187" s="346"/>
      <c r="J187" s="346"/>
      <c r="K187" s="346"/>
      <c r="L187" s="346"/>
      <c r="M187" s="346"/>
      <c r="N187" s="346"/>
      <c r="O187" s="346"/>
      <c r="P187" s="346"/>
      <c r="Q187" s="346"/>
      <c r="R187" s="346"/>
      <c r="S187" s="346"/>
      <c r="T187" s="346"/>
      <c r="U187" s="346"/>
      <c r="V187" s="346"/>
      <c r="W187" s="346"/>
      <c r="X187" s="346"/>
      <c r="Y187" s="346"/>
      <c r="Z187" s="346"/>
    </row>
    <row r="188" spans="1:26" ht="15" thickBot="1">
      <c r="A188" s="344"/>
      <c r="B188" s="346"/>
      <c r="C188" s="346"/>
      <c r="D188" s="346"/>
      <c r="E188" s="346"/>
      <c r="F188" s="346"/>
      <c r="G188" s="346"/>
      <c r="H188" s="346"/>
      <c r="I188" s="346"/>
      <c r="J188" s="346"/>
      <c r="K188" s="346"/>
      <c r="L188" s="346"/>
      <c r="M188" s="346"/>
      <c r="N188" s="346"/>
      <c r="O188" s="346"/>
      <c r="P188" s="346"/>
      <c r="Q188" s="346"/>
      <c r="R188" s="346"/>
      <c r="S188" s="346"/>
      <c r="T188" s="346"/>
      <c r="U188" s="346"/>
      <c r="V188" s="346"/>
      <c r="W188" s="346"/>
      <c r="X188" s="346"/>
      <c r="Y188" s="346"/>
      <c r="Z188" s="346"/>
    </row>
    <row r="189" spans="1:26" ht="15" thickBot="1">
      <c r="A189" s="344"/>
      <c r="B189" s="346"/>
      <c r="C189" s="346"/>
      <c r="D189" s="346"/>
      <c r="E189" s="346"/>
      <c r="F189" s="346"/>
      <c r="G189" s="346"/>
      <c r="H189" s="346"/>
      <c r="I189" s="346"/>
      <c r="J189" s="346"/>
      <c r="K189" s="346"/>
      <c r="L189" s="346"/>
      <c r="M189" s="346"/>
      <c r="N189" s="346"/>
      <c r="O189" s="346"/>
      <c r="P189" s="346"/>
      <c r="Q189" s="346"/>
      <c r="R189" s="346"/>
      <c r="S189" s="346"/>
      <c r="T189" s="346"/>
      <c r="U189" s="346"/>
      <c r="V189" s="346"/>
      <c r="W189" s="346"/>
      <c r="X189" s="346"/>
      <c r="Y189" s="346"/>
      <c r="Z189" s="346"/>
    </row>
    <row r="190" spans="1:26" ht="15" thickBot="1">
      <c r="A190" s="344"/>
      <c r="B190" s="346"/>
      <c r="C190" s="346"/>
      <c r="D190" s="346"/>
      <c r="E190" s="346"/>
      <c r="F190" s="346"/>
      <c r="G190" s="346"/>
      <c r="H190" s="346"/>
      <c r="I190" s="346"/>
      <c r="J190" s="346"/>
      <c r="K190" s="346"/>
      <c r="L190" s="346"/>
      <c r="M190" s="346"/>
      <c r="N190" s="346"/>
      <c r="O190" s="346"/>
      <c r="P190" s="346"/>
      <c r="Q190" s="346"/>
      <c r="R190" s="346"/>
      <c r="S190" s="346"/>
      <c r="T190" s="346"/>
      <c r="U190" s="346"/>
      <c r="V190" s="346"/>
      <c r="W190" s="346"/>
      <c r="X190" s="346"/>
      <c r="Y190" s="346"/>
      <c r="Z190" s="346"/>
    </row>
    <row r="191" spans="1:26" ht="15" thickBot="1">
      <c r="A191" s="344"/>
      <c r="B191" s="346"/>
      <c r="C191" s="346"/>
      <c r="D191" s="346"/>
      <c r="E191" s="346"/>
      <c r="F191" s="346"/>
      <c r="G191" s="346"/>
      <c r="H191" s="346"/>
      <c r="I191" s="346"/>
      <c r="J191" s="346"/>
      <c r="K191" s="346"/>
      <c r="L191" s="346"/>
      <c r="M191" s="346"/>
      <c r="N191" s="346"/>
      <c r="O191" s="346"/>
      <c r="P191" s="346"/>
      <c r="Q191" s="346"/>
      <c r="R191" s="346"/>
      <c r="S191" s="346"/>
      <c r="T191" s="346"/>
      <c r="U191" s="346"/>
      <c r="V191" s="346"/>
      <c r="W191" s="346"/>
      <c r="X191" s="346"/>
      <c r="Y191" s="346"/>
      <c r="Z191" s="346"/>
    </row>
    <row r="192" spans="1:26" ht="15" thickBot="1">
      <c r="A192" s="344"/>
      <c r="B192" s="346"/>
      <c r="C192" s="346"/>
      <c r="D192" s="346"/>
      <c r="E192" s="346"/>
      <c r="F192" s="346"/>
      <c r="G192" s="346"/>
      <c r="H192" s="346"/>
      <c r="I192" s="346"/>
      <c r="J192" s="346"/>
      <c r="K192" s="346"/>
      <c r="L192" s="346"/>
      <c r="M192" s="346"/>
      <c r="N192" s="346"/>
      <c r="O192" s="346"/>
      <c r="P192" s="346"/>
      <c r="Q192" s="346"/>
      <c r="R192" s="346"/>
      <c r="S192" s="346"/>
      <c r="T192" s="346"/>
      <c r="U192" s="346"/>
      <c r="V192" s="346"/>
      <c r="W192" s="346"/>
      <c r="X192" s="346"/>
      <c r="Y192" s="346"/>
      <c r="Z192" s="346"/>
    </row>
    <row r="193" spans="1:26" ht="15" thickBot="1">
      <c r="A193" s="344"/>
      <c r="B193" s="346"/>
      <c r="C193" s="346"/>
      <c r="D193" s="346"/>
      <c r="E193" s="346"/>
      <c r="F193" s="346"/>
      <c r="G193" s="346"/>
      <c r="H193" s="346"/>
      <c r="I193" s="346"/>
      <c r="J193" s="346"/>
      <c r="K193" s="346"/>
      <c r="L193" s="346"/>
      <c r="M193" s="346"/>
      <c r="N193" s="346"/>
      <c r="O193" s="346"/>
      <c r="P193" s="346"/>
      <c r="Q193" s="346"/>
      <c r="R193" s="346"/>
      <c r="S193" s="346"/>
      <c r="T193" s="346"/>
      <c r="U193" s="346"/>
      <c r="V193" s="346"/>
      <c r="W193" s="346"/>
      <c r="X193" s="346"/>
      <c r="Y193" s="346"/>
      <c r="Z193" s="346"/>
    </row>
    <row r="194" spans="1:26" ht="15" thickBot="1">
      <c r="A194" s="344"/>
      <c r="B194" s="346"/>
      <c r="C194" s="346"/>
      <c r="D194" s="346"/>
      <c r="E194" s="346"/>
      <c r="F194" s="346"/>
      <c r="G194" s="346"/>
      <c r="H194" s="346"/>
      <c r="I194" s="346"/>
      <c r="J194" s="346"/>
      <c r="K194" s="346"/>
      <c r="L194" s="346"/>
      <c r="M194" s="346"/>
      <c r="N194" s="346"/>
      <c r="O194" s="346"/>
      <c r="P194" s="346"/>
      <c r="Q194" s="346"/>
      <c r="R194" s="346"/>
      <c r="S194" s="346"/>
      <c r="T194" s="346"/>
      <c r="U194" s="346"/>
      <c r="V194" s="346"/>
      <c r="W194" s="346"/>
      <c r="X194" s="346"/>
      <c r="Y194" s="346"/>
      <c r="Z194" s="346"/>
    </row>
    <row r="195" spans="1:26" ht="15" thickBot="1">
      <c r="A195" s="344"/>
      <c r="B195" s="346"/>
      <c r="C195" s="346"/>
      <c r="D195" s="346"/>
      <c r="E195" s="346"/>
      <c r="F195" s="346"/>
      <c r="G195" s="346"/>
      <c r="H195" s="346"/>
      <c r="I195" s="346"/>
      <c r="J195" s="346"/>
      <c r="K195" s="346"/>
      <c r="L195" s="346"/>
      <c r="M195" s="346"/>
      <c r="N195" s="346"/>
      <c r="O195" s="346"/>
      <c r="P195" s="346"/>
      <c r="Q195" s="346"/>
      <c r="R195" s="346"/>
      <c r="S195" s="346"/>
      <c r="T195" s="346"/>
      <c r="U195" s="346"/>
      <c r="V195" s="346"/>
      <c r="W195" s="346"/>
      <c r="X195" s="346"/>
      <c r="Y195" s="346"/>
      <c r="Z195" s="346"/>
    </row>
    <row r="196" spans="1:26" ht="15" thickBot="1">
      <c r="A196" s="344"/>
      <c r="B196" s="346"/>
      <c r="C196" s="346"/>
      <c r="D196" s="346"/>
      <c r="E196" s="346"/>
      <c r="F196" s="346"/>
      <c r="G196" s="346"/>
      <c r="H196" s="346"/>
      <c r="I196" s="346"/>
      <c r="J196" s="346"/>
      <c r="K196" s="346"/>
      <c r="L196" s="346"/>
      <c r="M196" s="346"/>
      <c r="N196" s="346"/>
      <c r="O196" s="346"/>
      <c r="P196" s="346"/>
      <c r="Q196" s="346"/>
      <c r="R196" s="346"/>
      <c r="S196" s="346"/>
      <c r="T196" s="346"/>
      <c r="U196" s="346"/>
      <c r="V196" s="346"/>
      <c r="W196" s="346"/>
      <c r="X196" s="346"/>
      <c r="Y196" s="346"/>
      <c r="Z196" s="346"/>
    </row>
    <row r="197" spans="1:26" ht="15" thickBot="1">
      <c r="A197" s="344"/>
      <c r="B197" s="346"/>
      <c r="C197" s="346"/>
      <c r="D197" s="346"/>
      <c r="E197" s="346"/>
      <c r="F197" s="346"/>
      <c r="G197" s="346"/>
      <c r="H197" s="346"/>
      <c r="I197" s="346"/>
      <c r="J197" s="346"/>
      <c r="K197" s="346"/>
      <c r="L197" s="346"/>
      <c r="M197" s="346"/>
      <c r="N197" s="346"/>
      <c r="O197" s="346"/>
      <c r="P197" s="346"/>
      <c r="Q197" s="346"/>
      <c r="R197" s="346"/>
      <c r="S197" s="346"/>
      <c r="T197" s="346"/>
      <c r="U197" s="346"/>
      <c r="V197" s="346"/>
      <c r="W197" s="346"/>
      <c r="X197" s="346"/>
      <c r="Y197" s="346"/>
      <c r="Z197" s="346"/>
    </row>
    <row r="198" spans="1:26" ht="15" thickBot="1">
      <c r="A198" s="344"/>
      <c r="B198" s="346"/>
      <c r="C198" s="346"/>
      <c r="D198" s="346"/>
      <c r="E198" s="346"/>
      <c r="F198" s="346"/>
      <c r="G198" s="346"/>
      <c r="H198" s="346"/>
      <c r="I198" s="346"/>
      <c r="J198" s="346"/>
      <c r="K198" s="346"/>
      <c r="L198" s="346"/>
      <c r="M198" s="346"/>
      <c r="N198" s="346"/>
      <c r="O198" s="346"/>
      <c r="P198" s="346"/>
      <c r="Q198" s="346"/>
      <c r="R198" s="346"/>
      <c r="S198" s="346"/>
      <c r="T198" s="346"/>
      <c r="U198" s="346"/>
      <c r="V198" s="346"/>
      <c r="W198" s="346"/>
      <c r="X198" s="346"/>
      <c r="Y198" s="346"/>
      <c r="Z198" s="346"/>
    </row>
    <row r="199" spans="1:26" ht="15" thickBot="1">
      <c r="A199" s="344"/>
      <c r="B199" s="346"/>
      <c r="C199" s="346"/>
      <c r="D199" s="346"/>
      <c r="E199" s="346"/>
      <c r="F199" s="346"/>
      <c r="G199" s="346"/>
      <c r="H199" s="346"/>
      <c r="I199" s="346"/>
      <c r="J199" s="346"/>
      <c r="K199" s="346"/>
      <c r="L199" s="346"/>
      <c r="M199" s="346"/>
      <c r="N199" s="346"/>
      <c r="O199" s="346"/>
      <c r="P199" s="346"/>
      <c r="Q199" s="346"/>
      <c r="R199" s="346"/>
      <c r="S199" s="346"/>
      <c r="T199" s="346"/>
      <c r="U199" s="346"/>
      <c r="V199" s="346"/>
      <c r="W199" s="346"/>
      <c r="X199" s="346"/>
      <c r="Y199" s="346"/>
      <c r="Z199" s="346"/>
    </row>
    <row r="200" spans="1:26" ht="15" thickBot="1">
      <c r="A200" s="344"/>
      <c r="B200" s="346"/>
      <c r="C200" s="346"/>
      <c r="D200" s="346"/>
      <c r="E200" s="346"/>
      <c r="F200" s="346"/>
      <c r="G200" s="346"/>
      <c r="H200" s="346"/>
      <c r="I200" s="346"/>
      <c r="J200" s="346"/>
      <c r="K200" s="346"/>
      <c r="L200" s="346"/>
      <c r="M200" s="346"/>
      <c r="N200" s="346"/>
      <c r="O200" s="346"/>
      <c r="P200" s="346"/>
      <c r="Q200" s="346"/>
      <c r="R200" s="346"/>
      <c r="S200" s="346"/>
      <c r="T200" s="346"/>
      <c r="U200" s="346"/>
      <c r="V200" s="346"/>
      <c r="W200" s="346"/>
      <c r="X200" s="346"/>
      <c r="Y200" s="346"/>
      <c r="Z200" s="346"/>
    </row>
    <row r="201" spans="1:26" ht="15" thickBot="1">
      <c r="A201" s="344"/>
      <c r="B201" s="346"/>
      <c r="C201" s="346"/>
      <c r="D201" s="346"/>
      <c r="E201" s="346"/>
      <c r="F201" s="346"/>
      <c r="G201" s="346"/>
      <c r="H201" s="346"/>
      <c r="I201" s="346"/>
      <c r="J201" s="346"/>
      <c r="K201" s="346"/>
      <c r="L201" s="346"/>
      <c r="M201" s="346"/>
      <c r="N201" s="346"/>
      <c r="O201" s="346"/>
      <c r="P201" s="346"/>
      <c r="Q201" s="346"/>
      <c r="R201" s="346"/>
      <c r="S201" s="346"/>
      <c r="T201" s="346"/>
      <c r="U201" s="346"/>
      <c r="V201" s="346"/>
      <c r="W201" s="346"/>
      <c r="X201" s="346"/>
      <c r="Y201" s="346"/>
      <c r="Z201" s="346"/>
    </row>
    <row r="202" spans="1:26" ht="15" thickBot="1">
      <c r="A202" s="344"/>
      <c r="B202" s="346"/>
      <c r="C202" s="346"/>
      <c r="D202" s="346"/>
      <c r="E202" s="346"/>
      <c r="F202" s="346"/>
      <c r="G202" s="346"/>
      <c r="H202" s="346"/>
      <c r="I202" s="346"/>
      <c r="J202" s="346"/>
      <c r="K202" s="346"/>
      <c r="L202" s="346"/>
      <c r="M202" s="346"/>
      <c r="N202" s="346"/>
      <c r="O202" s="346"/>
      <c r="P202" s="346"/>
      <c r="Q202" s="346"/>
      <c r="R202" s="346"/>
      <c r="S202" s="346"/>
      <c r="T202" s="346"/>
      <c r="U202" s="346"/>
      <c r="V202" s="346"/>
      <c r="W202" s="346"/>
      <c r="X202" s="346"/>
      <c r="Y202" s="346"/>
      <c r="Z202" s="346"/>
    </row>
    <row r="203" spans="1:26" ht="15" thickBot="1">
      <c r="A203" s="344"/>
      <c r="B203" s="346"/>
      <c r="C203" s="346"/>
      <c r="D203" s="346"/>
      <c r="E203" s="346"/>
      <c r="F203" s="346"/>
      <c r="G203" s="346"/>
      <c r="H203" s="346"/>
      <c r="I203" s="346"/>
      <c r="J203" s="346"/>
      <c r="K203" s="346"/>
      <c r="L203" s="346"/>
      <c r="M203" s="346"/>
      <c r="N203" s="346"/>
      <c r="O203" s="346"/>
      <c r="P203" s="346"/>
      <c r="Q203" s="346"/>
      <c r="R203" s="346"/>
      <c r="S203" s="346"/>
      <c r="T203" s="346"/>
      <c r="U203" s="346"/>
      <c r="V203" s="346"/>
      <c r="W203" s="346"/>
      <c r="X203" s="346"/>
      <c r="Y203" s="346"/>
      <c r="Z203" s="346"/>
    </row>
    <row r="204" spans="1:26" ht="15" thickBot="1">
      <c r="A204" s="344"/>
      <c r="B204" s="346"/>
      <c r="C204" s="346"/>
      <c r="D204" s="346"/>
      <c r="E204" s="346"/>
      <c r="F204" s="346"/>
      <c r="G204" s="346"/>
      <c r="H204" s="346"/>
      <c r="I204" s="346"/>
      <c r="J204" s="346"/>
      <c r="K204" s="346"/>
      <c r="L204" s="346"/>
      <c r="M204" s="346"/>
      <c r="N204" s="346"/>
      <c r="O204" s="346"/>
      <c r="P204" s="346"/>
      <c r="Q204" s="346"/>
      <c r="R204" s="346"/>
      <c r="S204" s="346"/>
      <c r="T204" s="346"/>
      <c r="U204" s="346"/>
      <c r="V204" s="346"/>
      <c r="W204" s="346"/>
      <c r="X204" s="346"/>
      <c r="Y204" s="346"/>
      <c r="Z204" s="346"/>
    </row>
    <row r="205" spans="1:26" ht="15" thickBot="1">
      <c r="A205" s="344"/>
      <c r="B205" s="346"/>
      <c r="C205" s="346"/>
      <c r="D205" s="346"/>
      <c r="E205" s="346"/>
      <c r="F205" s="346"/>
      <c r="G205" s="346"/>
      <c r="H205" s="346"/>
      <c r="I205" s="346"/>
      <c r="J205" s="346"/>
      <c r="K205" s="346"/>
      <c r="L205" s="346"/>
      <c r="M205" s="346"/>
      <c r="N205" s="346"/>
      <c r="O205" s="346"/>
      <c r="P205" s="346"/>
      <c r="Q205" s="346"/>
      <c r="R205" s="346"/>
      <c r="S205" s="346"/>
      <c r="T205" s="346"/>
      <c r="U205" s="346"/>
      <c r="V205" s="346"/>
      <c r="W205" s="346"/>
      <c r="X205" s="346"/>
      <c r="Y205" s="346"/>
      <c r="Z205" s="346"/>
    </row>
    <row r="206" spans="1:26" ht="15" thickBot="1">
      <c r="A206" s="344"/>
      <c r="B206" s="346"/>
      <c r="C206" s="346"/>
      <c r="D206" s="346"/>
      <c r="E206" s="346"/>
      <c r="F206" s="346"/>
      <c r="G206" s="346"/>
      <c r="H206" s="346"/>
      <c r="I206" s="346"/>
      <c r="J206" s="346"/>
      <c r="K206" s="346"/>
      <c r="L206" s="346"/>
      <c r="M206" s="346"/>
      <c r="N206" s="346"/>
      <c r="O206" s="346"/>
      <c r="P206" s="346"/>
      <c r="Q206" s="346"/>
      <c r="R206" s="346"/>
      <c r="S206" s="346"/>
      <c r="T206" s="346"/>
      <c r="U206" s="346"/>
      <c r="V206" s="346"/>
      <c r="W206" s="346"/>
      <c r="X206" s="346"/>
      <c r="Y206" s="346"/>
      <c r="Z206" s="346"/>
    </row>
    <row r="207" spans="1:26" ht="15" thickBot="1">
      <c r="A207" s="344"/>
      <c r="B207" s="346"/>
      <c r="C207" s="346"/>
      <c r="D207" s="346"/>
      <c r="E207" s="346"/>
      <c r="F207" s="346"/>
      <c r="G207" s="346"/>
      <c r="H207" s="346"/>
      <c r="I207" s="346"/>
      <c r="J207" s="346"/>
      <c r="K207" s="346"/>
      <c r="L207" s="346"/>
      <c r="M207" s="346"/>
      <c r="N207" s="346"/>
      <c r="O207" s="346"/>
      <c r="P207" s="346"/>
      <c r="Q207" s="346"/>
      <c r="R207" s="346"/>
      <c r="S207" s="346"/>
      <c r="T207" s="346"/>
      <c r="U207" s="346"/>
      <c r="V207" s="346"/>
      <c r="W207" s="346"/>
      <c r="X207" s="346"/>
      <c r="Y207" s="346"/>
      <c r="Z207" s="346"/>
    </row>
    <row r="208" spans="1:26" ht="15" thickBot="1">
      <c r="A208" s="344"/>
      <c r="B208" s="346"/>
      <c r="C208" s="346"/>
      <c r="D208" s="346"/>
      <c r="E208" s="346"/>
      <c r="F208" s="346"/>
      <c r="G208" s="346"/>
      <c r="H208" s="346"/>
      <c r="I208" s="346"/>
      <c r="J208" s="346"/>
      <c r="K208" s="346"/>
      <c r="L208" s="346"/>
      <c r="M208" s="346"/>
      <c r="N208" s="346"/>
      <c r="O208" s="346"/>
      <c r="P208" s="346"/>
      <c r="Q208" s="346"/>
      <c r="R208" s="346"/>
      <c r="S208" s="346"/>
      <c r="T208" s="346"/>
      <c r="U208" s="346"/>
      <c r="V208" s="346"/>
      <c r="W208" s="346"/>
      <c r="X208" s="346"/>
      <c r="Y208" s="346"/>
      <c r="Z208" s="346"/>
    </row>
    <row r="209" spans="1:26" ht="15" thickBot="1">
      <c r="A209" s="344"/>
      <c r="B209" s="346"/>
      <c r="C209" s="346"/>
      <c r="D209" s="346"/>
      <c r="E209" s="346"/>
      <c r="F209" s="346"/>
      <c r="G209" s="346"/>
      <c r="H209" s="346"/>
      <c r="I209" s="346"/>
      <c r="J209" s="346"/>
      <c r="K209" s="346"/>
      <c r="L209" s="346"/>
      <c r="M209" s="346"/>
      <c r="N209" s="346"/>
      <c r="O209" s="346"/>
      <c r="P209" s="346"/>
      <c r="Q209" s="346"/>
      <c r="R209" s="346"/>
      <c r="S209" s="346"/>
      <c r="T209" s="346"/>
      <c r="U209" s="346"/>
      <c r="V209" s="346"/>
      <c r="W209" s="346"/>
      <c r="X209" s="346"/>
      <c r="Y209" s="346"/>
      <c r="Z209" s="346"/>
    </row>
    <row r="210" spans="1:26" ht="15" thickBot="1">
      <c r="A210" s="344"/>
      <c r="B210" s="346"/>
      <c r="C210" s="346"/>
      <c r="D210" s="346"/>
      <c r="E210" s="346"/>
      <c r="F210" s="346"/>
      <c r="G210" s="346"/>
      <c r="H210" s="346"/>
      <c r="I210" s="346"/>
      <c r="J210" s="346"/>
      <c r="K210" s="346"/>
      <c r="L210" s="346"/>
      <c r="M210" s="346"/>
      <c r="N210" s="346"/>
      <c r="O210" s="346"/>
      <c r="P210" s="346"/>
      <c r="Q210" s="346"/>
      <c r="R210" s="346"/>
      <c r="S210" s="346"/>
      <c r="T210" s="346"/>
      <c r="U210" s="346"/>
      <c r="V210" s="346"/>
      <c r="W210" s="346"/>
      <c r="X210" s="346"/>
      <c r="Y210" s="346"/>
      <c r="Z210" s="346"/>
    </row>
    <row r="211" spans="1:26" ht="15" thickBot="1">
      <c r="A211" s="344"/>
      <c r="B211" s="346"/>
      <c r="C211" s="346"/>
      <c r="D211" s="346"/>
      <c r="E211" s="346"/>
      <c r="F211" s="346"/>
      <c r="G211" s="346"/>
      <c r="H211" s="346"/>
      <c r="I211" s="346"/>
      <c r="J211" s="346"/>
      <c r="K211" s="346"/>
      <c r="L211" s="346"/>
      <c r="M211" s="346"/>
      <c r="N211" s="346"/>
      <c r="O211" s="346"/>
      <c r="P211" s="346"/>
      <c r="Q211" s="346"/>
      <c r="R211" s="346"/>
      <c r="S211" s="346"/>
      <c r="T211" s="346"/>
      <c r="U211" s="346"/>
      <c r="V211" s="346"/>
      <c r="W211" s="346"/>
      <c r="X211" s="346"/>
      <c r="Y211" s="346"/>
      <c r="Z211" s="346"/>
    </row>
    <row r="212" spans="1:26" ht="15" thickBot="1">
      <c r="A212" s="344"/>
      <c r="B212" s="346"/>
      <c r="C212" s="346"/>
      <c r="D212" s="346"/>
      <c r="E212" s="346"/>
      <c r="F212" s="346"/>
      <c r="G212" s="346"/>
      <c r="H212" s="346"/>
      <c r="I212" s="346"/>
      <c r="J212" s="346"/>
      <c r="K212" s="346"/>
      <c r="L212" s="346"/>
      <c r="M212" s="346"/>
      <c r="N212" s="346"/>
      <c r="O212" s="346"/>
      <c r="P212" s="346"/>
      <c r="Q212" s="346"/>
      <c r="R212" s="346"/>
      <c r="S212" s="346"/>
      <c r="T212" s="346"/>
      <c r="U212" s="346"/>
      <c r="V212" s="346"/>
      <c r="W212" s="346"/>
      <c r="X212" s="346"/>
      <c r="Y212" s="346"/>
      <c r="Z212" s="346"/>
    </row>
    <row r="213" spans="1:26" ht="15" thickBot="1">
      <c r="A213" s="344"/>
      <c r="B213" s="346"/>
      <c r="C213" s="346"/>
      <c r="D213" s="346"/>
      <c r="E213" s="346"/>
      <c r="F213" s="346"/>
      <c r="G213" s="346"/>
      <c r="H213" s="346"/>
      <c r="I213" s="346"/>
      <c r="J213" s="346"/>
      <c r="K213" s="346"/>
      <c r="L213" s="346"/>
      <c r="M213" s="346"/>
      <c r="N213" s="346"/>
      <c r="O213" s="346"/>
      <c r="P213" s="346"/>
      <c r="Q213" s="346"/>
      <c r="R213" s="346"/>
      <c r="S213" s="346"/>
      <c r="T213" s="346"/>
      <c r="U213" s="346"/>
      <c r="V213" s="346"/>
      <c r="W213" s="346"/>
      <c r="X213" s="346"/>
      <c r="Y213" s="346"/>
      <c r="Z213" s="346"/>
    </row>
    <row r="214" spans="1:26" ht="15" thickBot="1">
      <c r="A214" s="344"/>
      <c r="B214" s="346"/>
      <c r="C214" s="346"/>
      <c r="D214" s="346"/>
      <c r="E214" s="346"/>
      <c r="F214" s="346"/>
      <c r="G214" s="346"/>
      <c r="H214" s="346"/>
      <c r="I214" s="346"/>
      <c r="J214" s="346"/>
      <c r="K214" s="346"/>
      <c r="L214" s="346"/>
      <c r="M214" s="346"/>
      <c r="N214" s="346"/>
      <c r="O214" s="346"/>
      <c r="P214" s="346"/>
      <c r="Q214" s="346"/>
      <c r="R214" s="346"/>
      <c r="S214" s="346"/>
      <c r="T214" s="346"/>
      <c r="U214" s="346"/>
      <c r="V214" s="346"/>
      <c r="W214" s="346"/>
      <c r="X214" s="346"/>
      <c r="Y214" s="346"/>
      <c r="Z214" s="346"/>
    </row>
    <row r="215" spans="1:26" ht="15" thickBot="1">
      <c r="A215" s="344"/>
      <c r="B215" s="346"/>
      <c r="C215" s="346"/>
      <c r="D215" s="346"/>
      <c r="E215" s="346"/>
      <c r="F215" s="346"/>
      <c r="G215" s="346"/>
      <c r="H215" s="346"/>
      <c r="I215" s="346"/>
      <c r="J215" s="346"/>
      <c r="K215" s="346"/>
      <c r="L215" s="346"/>
      <c r="M215" s="346"/>
      <c r="N215" s="346"/>
      <c r="O215" s="346"/>
      <c r="P215" s="346"/>
      <c r="Q215" s="346"/>
      <c r="R215" s="346"/>
      <c r="S215" s="346"/>
      <c r="T215" s="346"/>
      <c r="U215" s="346"/>
      <c r="V215" s="346"/>
      <c r="W215" s="346"/>
      <c r="X215" s="346"/>
      <c r="Y215" s="346"/>
      <c r="Z215" s="346"/>
    </row>
    <row r="216" spans="1:26" ht="15" thickBot="1">
      <c r="A216" s="344"/>
      <c r="B216" s="346"/>
      <c r="C216" s="346"/>
      <c r="D216" s="346"/>
      <c r="E216" s="346"/>
      <c r="F216" s="346"/>
      <c r="G216" s="346"/>
      <c r="H216" s="346"/>
      <c r="I216" s="346"/>
      <c r="J216" s="346"/>
      <c r="K216" s="346"/>
      <c r="L216" s="346"/>
      <c r="M216" s="346"/>
      <c r="N216" s="346"/>
      <c r="O216" s="346"/>
      <c r="P216" s="346"/>
      <c r="Q216" s="346"/>
      <c r="R216" s="346"/>
      <c r="S216" s="346"/>
      <c r="T216" s="346"/>
      <c r="U216" s="346"/>
      <c r="V216" s="346"/>
      <c r="W216" s="346"/>
      <c r="X216" s="346"/>
      <c r="Y216" s="346"/>
      <c r="Z216" s="346"/>
    </row>
    <row r="217" spans="1:26" ht="15" thickBot="1">
      <c r="A217" s="344"/>
      <c r="B217" s="346"/>
      <c r="C217" s="346"/>
      <c r="D217" s="346"/>
      <c r="E217" s="346"/>
      <c r="F217" s="346"/>
      <c r="G217" s="346"/>
      <c r="H217" s="346"/>
      <c r="I217" s="346"/>
      <c r="J217" s="346"/>
      <c r="K217" s="346"/>
      <c r="L217" s="346"/>
      <c r="M217" s="346"/>
      <c r="N217" s="346"/>
      <c r="O217" s="346"/>
      <c r="P217" s="346"/>
      <c r="Q217" s="346"/>
      <c r="R217" s="346"/>
      <c r="S217" s="346"/>
      <c r="T217" s="346"/>
      <c r="U217" s="346"/>
      <c r="V217" s="346"/>
      <c r="W217" s="346"/>
      <c r="X217" s="346"/>
      <c r="Y217" s="346"/>
      <c r="Z217" s="346"/>
    </row>
    <row r="218" spans="1:26" ht="15" thickBot="1">
      <c r="A218" s="344"/>
      <c r="B218" s="346"/>
      <c r="C218" s="346"/>
      <c r="D218" s="346"/>
      <c r="E218" s="346"/>
      <c r="F218" s="346"/>
      <c r="G218" s="346"/>
      <c r="H218" s="346"/>
      <c r="I218" s="346"/>
      <c r="J218" s="346"/>
      <c r="K218" s="346"/>
      <c r="L218" s="346"/>
      <c r="M218" s="346"/>
      <c r="N218" s="346"/>
      <c r="O218" s="346"/>
      <c r="P218" s="346"/>
      <c r="Q218" s="346"/>
      <c r="R218" s="346"/>
      <c r="S218" s="346"/>
      <c r="T218" s="346"/>
      <c r="U218" s="346"/>
      <c r="V218" s="346"/>
      <c r="W218" s="346"/>
      <c r="X218" s="346"/>
      <c r="Y218" s="346"/>
      <c r="Z218" s="346"/>
    </row>
    <row r="219" spans="1:26" ht="15" thickBot="1">
      <c r="A219" s="344"/>
      <c r="B219" s="346"/>
      <c r="C219" s="346"/>
      <c r="D219" s="346"/>
      <c r="E219" s="346"/>
      <c r="F219" s="346"/>
      <c r="G219" s="346"/>
      <c r="H219" s="346"/>
      <c r="I219" s="346"/>
      <c r="J219" s="346"/>
      <c r="K219" s="346"/>
      <c r="L219" s="346"/>
      <c r="M219" s="346"/>
      <c r="N219" s="346"/>
      <c r="O219" s="346"/>
      <c r="P219" s="346"/>
      <c r="Q219" s="346"/>
      <c r="R219" s="346"/>
      <c r="S219" s="346"/>
      <c r="T219" s="346"/>
      <c r="U219" s="346"/>
      <c r="V219" s="346"/>
      <c r="W219" s="346"/>
      <c r="X219" s="346"/>
      <c r="Y219" s="346"/>
      <c r="Z219" s="346"/>
    </row>
    <row r="220" spans="1:26" ht="15" thickBot="1">
      <c r="A220" s="344"/>
      <c r="B220" s="346"/>
      <c r="C220" s="346"/>
      <c r="D220" s="346"/>
      <c r="E220" s="346"/>
      <c r="F220" s="346"/>
      <c r="G220" s="346"/>
      <c r="H220" s="346"/>
      <c r="I220" s="346"/>
      <c r="J220" s="346"/>
      <c r="K220" s="346"/>
      <c r="L220" s="346"/>
      <c r="M220" s="346"/>
      <c r="N220" s="346"/>
      <c r="O220" s="346"/>
      <c r="P220" s="346"/>
      <c r="Q220" s="346"/>
      <c r="R220" s="346"/>
      <c r="S220" s="346"/>
      <c r="T220" s="346"/>
      <c r="U220" s="346"/>
      <c r="V220" s="346"/>
      <c r="W220" s="346"/>
      <c r="X220" s="346"/>
      <c r="Y220" s="346"/>
      <c r="Z220" s="346"/>
    </row>
    <row r="221" spans="1:26" ht="15" thickBot="1">
      <c r="A221" s="344"/>
      <c r="B221" s="346"/>
      <c r="C221" s="346"/>
      <c r="D221" s="346"/>
      <c r="E221" s="346"/>
      <c r="F221" s="346"/>
      <c r="G221" s="346"/>
      <c r="H221" s="346"/>
      <c r="I221" s="346"/>
      <c r="J221" s="346"/>
      <c r="K221" s="346"/>
      <c r="L221" s="346"/>
      <c r="M221" s="346"/>
      <c r="N221" s="346"/>
      <c r="O221" s="346"/>
      <c r="P221" s="346"/>
      <c r="Q221" s="346"/>
      <c r="R221" s="346"/>
      <c r="S221" s="346"/>
      <c r="T221" s="346"/>
      <c r="U221" s="346"/>
      <c r="V221" s="346"/>
      <c r="W221" s="346"/>
      <c r="X221" s="346"/>
      <c r="Y221" s="346"/>
      <c r="Z221" s="346"/>
    </row>
    <row r="222" spans="1:26" ht="15" thickBot="1">
      <c r="A222" s="344"/>
      <c r="B222" s="346"/>
      <c r="C222" s="346"/>
      <c r="D222" s="346"/>
      <c r="E222" s="346"/>
      <c r="F222" s="346"/>
      <c r="G222" s="346"/>
      <c r="H222" s="346"/>
      <c r="I222" s="346"/>
      <c r="J222" s="346"/>
      <c r="K222" s="346"/>
      <c r="L222" s="346"/>
      <c r="M222" s="346"/>
      <c r="N222" s="346"/>
      <c r="O222" s="346"/>
      <c r="P222" s="346"/>
      <c r="Q222" s="346"/>
      <c r="R222" s="346"/>
      <c r="S222" s="346"/>
      <c r="T222" s="346"/>
      <c r="U222" s="346"/>
      <c r="V222" s="346"/>
      <c r="W222" s="346"/>
      <c r="X222" s="346"/>
      <c r="Y222" s="346"/>
      <c r="Z222" s="346"/>
    </row>
    <row r="223" spans="1:26" ht="15" thickBot="1">
      <c r="A223" s="344"/>
      <c r="B223" s="346"/>
      <c r="C223" s="346"/>
      <c r="D223" s="346"/>
      <c r="E223" s="346"/>
      <c r="F223" s="346"/>
      <c r="G223" s="346"/>
      <c r="H223" s="346"/>
      <c r="I223" s="346"/>
      <c r="J223" s="346"/>
      <c r="K223" s="346"/>
      <c r="L223" s="346"/>
      <c r="M223" s="346"/>
      <c r="N223" s="346"/>
      <c r="O223" s="346"/>
      <c r="P223" s="346"/>
      <c r="Q223" s="346"/>
      <c r="R223" s="346"/>
      <c r="S223" s="346"/>
      <c r="T223" s="346"/>
      <c r="U223" s="346"/>
      <c r="V223" s="346"/>
      <c r="W223" s="346"/>
      <c r="X223" s="346"/>
      <c r="Y223" s="346"/>
      <c r="Z223" s="346"/>
    </row>
    <row r="224" spans="1:26" ht="15" thickBot="1">
      <c r="A224" s="344"/>
      <c r="B224" s="346"/>
      <c r="C224" s="346"/>
      <c r="D224" s="346"/>
      <c r="E224" s="346"/>
      <c r="F224" s="346"/>
      <c r="G224" s="346"/>
      <c r="H224" s="346"/>
      <c r="I224" s="346"/>
      <c r="J224" s="346"/>
      <c r="K224" s="346"/>
      <c r="L224" s="346"/>
      <c r="M224" s="346"/>
      <c r="N224" s="346"/>
      <c r="O224" s="346"/>
      <c r="P224" s="346"/>
      <c r="Q224" s="346"/>
      <c r="R224" s="346"/>
      <c r="S224" s="346"/>
      <c r="T224" s="346"/>
      <c r="U224" s="346"/>
      <c r="V224" s="346"/>
      <c r="W224" s="346"/>
      <c r="X224" s="346"/>
      <c r="Y224" s="346"/>
      <c r="Z224" s="346"/>
    </row>
    <row r="225" spans="1:26" ht="15" thickBot="1">
      <c r="A225" s="344"/>
      <c r="B225" s="346"/>
      <c r="C225" s="346"/>
      <c r="D225" s="346"/>
      <c r="E225" s="346"/>
      <c r="F225" s="346"/>
      <c r="G225" s="346"/>
      <c r="H225" s="346"/>
      <c r="I225" s="346"/>
      <c r="J225" s="346"/>
      <c r="K225" s="346"/>
      <c r="L225" s="346"/>
      <c r="M225" s="346"/>
      <c r="N225" s="346"/>
      <c r="O225" s="346"/>
      <c r="P225" s="346"/>
      <c r="Q225" s="346"/>
      <c r="R225" s="346"/>
      <c r="S225" s="346"/>
      <c r="T225" s="346"/>
      <c r="U225" s="346"/>
      <c r="V225" s="346"/>
      <c r="W225" s="346"/>
      <c r="X225" s="346"/>
      <c r="Y225" s="346"/>
      <c r="Z225" s="346"/>
    </row>
    <row r="226" spans="1:26" ht="15" thickBot="1">
      <c r="A226" s="344"/>
      <c r="B226" s="346"/>
      <c r="C226" s="346"/>
      <c r="D226" s="346"/>
      <c r="E226" s="346"/>
      <c r="F226" s="346"/>
      <c r="G226" s="346"/>
      <c r="H226" s="346"/>
      <c r="I226" s="346"/>
      <c r="J226" s="346"/>
      <c r="K226" s="346"/>
      <c r="L226" s="346"/>
      <c r="M226" s="346"/>
      <c r="N226" s="346"/>
      <c r="O226" s="346"/>
      <c r="P226" s="346"/>
      <c r="Q226" s="346"/>
      <c r="R226" s="346"/>
      <c r="S226" s="346"/>
      <c r="T226" s="346"/>
      <c r="U226" s="346"/>
      <c r="V226" s="346"/>
      <c r="W226" s="346"/>
      <c r="X226" s="346"/>
      <c r="Y226" s="346"/>
      <c r="Z226" s="346"/>
    </row>
    <row r="227" spans="1:26" ht="15" thickBot="1">
      <c r="A227" s="344"/>
      <c r="B227" s="346"/>
      <c r="C227" s="346"/>
      <c r="D227" s="346"/>
      <c r="E227" s="346"/>
      <c r="F227" s="346"/>
      <c r="G227" s="346"/>
      <c r="H227" s="346"/>
      <c r="I227" s="346"/>
      <c r="J227" s="346"/>
      <c r="K227" s="346"/>
      <c r="L227" s="346"/>
      <c r="M227" s="346"/>
      <c r="N227" s="346"/>
      <c r="O227" s="346"/>
      <c r="P227" s="346"/>
      <c r="Q227" s="346"/>
      <c r="R227" s="346"/>
      <c r="S227" s="346"/>
      <c r="T227" s="346"/>
      <c r="U227" s="346"/>
      <c r="V227" s="346"/>
      <c r="W227" s="346"/>
      <c r="X227" s="346"/>
      <c r="Y227" s="346"/>
      <c r="Z227" s="346"/>
    </row>
    <row r="228" spans="1:26" ht="15" thickBot="1">
      <c r="A228" s="344"/>
      <c r="B228" s="346"/>
      <c r="C228" s="346"/>
      <c r="D228" s="346"/>
      <c r="E228" s="346"/>
      <c r="F228" s="346"/>
      <c r="G228" s="346"/>
      <c r="H228" s="346"/>
      <c r="I228" s="346"/>
      <c r="J228" s="346"/>
      <c r="K228" s="346"/>
      <c r="L228" s="346"/>
      <c r="M228" s="346"/>
      <c r="N228" s="346"/>
      <c r="O228" s="346"/>
      <c r="P228" s="346"/>
      <c r="Q228" s="346"/>
      <c r="R228" s="346"/>
      <c r="S228" s="346"/>
      <c r="T228" s="346"/>
      <c r="U228" s="346"/>
      <c r="V228" s="346"/>
      <c r="W228" s="346"/>
      <c r="X228" s="346"/>
      <c r="Y228" s="346"/>
      <c r="Z228" s="346"/>
    </row>
    <row r="229" spans="1:26" ht="15" thickBot="1">
      <c r="A229" s="344"/>
      <c r="B229" s="346"/>
      <c r="C229" s="346"/>
      <c r="D229" s="346"/>
      <c r="E229" s="346"/>
      <c r="F229" s="346"/>
      <c r="G229" s="346"/>
      <c r="H229" s="346"/>
      <c r="I229" s="346"/>
      <c r="J229" s="346"/>
      <c r="K229" s="346"/>
      <c r="L229" s="346"/>
      <c r="M229" s="346"/>
      <c r="N229" s="346"/>
      <c r="O229" s="346"/>
      <c r="P229" s="346"/>
      <c r="Q229" s="346"/>
      <c r="R229" s="346"/>
      <c r="S229" s="346"/>
      <c r="T229" s="346"/>
      <c r="U229" s="346"/>
      <c r="V229" s="346"/>
      <c r="W229" s="346"/>
      <c r="X229" s="346"/>
      <c r="Y229" s="346"/>
      <c r="Z229" s="346"/>
    </row>
    <row r="230" spans="1:26" ht="15" thickBot="1">
      <c r="A230" s="344"/>
      <c r="B230" s="346"/>
      <c r="C230" s="346"/>
      <c r="D230" s="346"/>
      <c r="E230" s="346"/>
      <c r="F230" s="346"/>
      <c r="G230" s="346"/>
      <c r="H230" s="346"/>
      <c r="I230" s="346"/>
      <c r="J230" s="346"/>
      <c r="K230" s="346"/>
      <c r="L230" s="346"/>
      <c r="M230" s="346"/>
      <c r="N230" s="346"/>
      <c r="O230" s="346"/>
      <c r="P230" s="346"/>
      <c r="Q230" s="346"/>
      <c r="R230" s="346"/>
      <c r="S230" s="346"/>
      <c r="T230" s="346"/>
      <c r="U230" s="346"/>
      <c r="V230" s="346"/>
      <c r="W230" s="346"/>
      <c r="X230" s="346"/>
      <c r="Y230" s="346"/>
      <c r="Z230" s="346"/>
    </row>
    <row r="231" spans="1:26" ht="15" thickBot="1">
      <c r="A231" s="344"/>
      <c r="B231" s="346"/>
      <c r="C231" s="346"/>
      <c r="D231" s="346"/>
      <c r="E231" s="346"/>
      <c r="F231" s="346"/>
      <c r="G231" s="346"/>
      <c r="H231" s="346"/>
      <c r="I231" s="346"/>
      <c r="J231" s="346"/>
      <c r="K231" s="346"/>
      <c r="L231" s="346"/>
      <c r="M231" s="346"/>
      <c r="N231" s="346"/>
      <c r="O231" s="346"/>
      <c r="P231" s="346"/>
      <c r="Q231" s="346"/>
      <c r="R231" s="346"/>
      <c r="S231" s="346"/>
      <c r="T231" s="346"/>
      <c r="U231" s="346"/>
      <c r="V231" s="346"/>
      <c r="W231" s="346"/>
      <c r="X231" s="346"/>
      <c r="Y231" s="346"/>
      <c r="Z231" s="346"/>
    </row>
    <row r="232" spans="1:26" ht="15" thickBot="1">
      <c r="A232" s="344"/>
      <c r="B232" s="346"/>
      <c r="C232" s="346"/>
      <c r="D232" s="346"/>
      <c r="E232" s="346"/>
      <c r="F232" s="346"/>
      <c r="G232" s="346"/>
      <c r="H232" s="346"/>
      <c r="I232" s="346"/>
      <c r="J232" s="346"/>
      <c r="K232" s="346"/>
      <c r="L232" s="346"/>
      <c r="M232" s="346"/>
      <c r="N232" s="346"/>
      <c r="O232" s="346"/>
      <c r="P232" s="346"/>
      <c r="Q232" s="346"/>
      <c r="R232" s="346"/>
      <c r="S232" s="346"/>
      <c r="T232" s="346"/>
      <c r="U232" s="346"/>
      <c r="V232" s="346"/>
      <c r="W232" s="346"/>
      <c r="X232" s="346"/>
      <c r="Y232" s="346"/>
      <c r="Z232" s="346"/>
    </row>
    <row r="233" spans="1:26" ht="15" thickBot="1">
      <c r="A233" s="344"/>
      <c r="B233" s="346"/>
      <c r="C233" s="346"/>
      <c r="D233" s="346"/>
      <c r="E233" s="346"/>
      <c r="F233" s="346"/>
      <c r="G233" s="346"/>
      <c r="H233" s="346"/>
      <c r="I233" s="346"/>
      <c r="J233" s="346"/>
      <c r="K233" s="346"/>
      <c r="L233" s="346"/>
      <c r="M233" s="346"/>
      <c r="N233" s="346"/>
      <c r="O233" s="346"/>
      <c r="P233" s="346"/>
      <c r="Q233" s="346"/>
      <c r="R233" s="346"/>
      <c r="S233" s="346"/>
      <c r="T233" s="346"/>
      <c r="U233" s="346"/>
      <c r="V233" s="346"/>
      <c r="W233" s="346"/>
      <c r="X233" s="346"/>
      <c r="Y233" s="346"/>
      <c r="Z233" s="346"/>
    </row>
    <row r="234" spans="1:26" ht="15" thickBot="1">
      <c r="A234" s="344"/>
      <c r="B234" s="346"/>
      <c r="C234" s="346"/>
      <c r="D234" s="346"/>
      <c r="E234" s="346"/>
      <c r="F234" s="346"/>
      <c r="G234" s="346"/>
      <c r="H234" s="346"/>
      <c r="I234" s="346"/>
      <c r="J234" s="346"/>
      <c r="K234" s="346"/>
      <c r="L234" s="346"/>
      <c r="M234" s="346"/>
      <c r="N234" s="346"/>
      <c r="O234" s="346"/>
      <c r="P234" s="346"/>
      <c r="Q234" s="346"/>
      <c r="R234" s="346"/>
      <c r="S234" s="346"/>
      <c r="T234" s="346"/>
      <c r="U234" s="346"/>
      <c r="V234" s="346"/>
      <c r="W234" s="346"/>
      <c r="X234" s="346"/>
      <c r="Y234" s="346"/>
      <c r="Z234" s="346"/>
    </row>
    <row r="235" spans="1:26" ht="15" thickBot="1">
      <c r="A235" s="344"/>
      <c r="B235" s="346"/>
      <c r="C235" s="346"/>
      <c r="D235" s="346"/>
      <c r="E235" s="346"/>
      <c r="F235" s="346"/>
      <c r="G235" s="346"/>
      <c r="H235" s="346"/>
      <c r="I235" s="346"/>
      <c r="J235" s="346"/>
      <c r="K235" s="346"/>
      <c r="L235" s="346"/>
      <c r="M235" s="346"/>
      <c r="N235" s="346"/>
      <c r="O235" s="346"/>
      <c r="P235" s="346"/>
      <c r="Q235" s="346"/>
      <c r="R235" s="346"/>
      <c r="S235" s="346"/>
      <c r="T235" s="346"/>
      <c r="U235" s="346"/>
      <c r="V235" s="346"/>
      <c r="W235" s="346"/>
      <c r="X235" s="346"/>
      <c r="Y235" s="346"/>
      <c r="Z235" s="346"/>
    </row>
    <row r="236" spans="1:26" ht="15" thickBot="1">
      <c r="A236" s="344"/>
      <c r="B236" s="346"/>
      <c r="C236" s="346"/>
      <c r="D236" s="346"/>
      <c r="E236" s="346"/>
      <c r="F236" s="346"/>
      <c r="G236" s="346"/>
      <c r="H236" s="346"/>
      <c r="I236" s="346"/>
      <c r="J236" s="346"/>
      <c r="K236" s="346"/>
      <c r="L236" s="346"/>
      <c r="M236" s="346"/>
      <c r="N236" s="346"/>
      <c r="O236" s="346"/>
      <c r="P236" s="346"/>
      <c r="Q236" s="346"/>
      <c r="R236" s="346"/>
      <c r="S236" s="346"/>
      <c r="T236" s="346"/>
      <c r="U236" s="346"/>
      <c r="V236" s="346"/>
      <c r="W236" s="346"/>
      <c r="X236" s="346"/>
      <c r="Y236" s="346"/>
      <c r="Z236" s="346"/>
    </row>
    <row r="237" spans="1:26" ht="15" thickBot="1">
      <c r="A237" s="344"/>
      <c r="B237" s="346"/>
      <c r="C237" s="346"/>
      <c r="D237" s="346"/>
      <c r="E237" s="346"/>
      <c r="F237" s="346"/>
      <c r="G237" s="346"/>
      <c r="H237" s="346"/>
      <c r="I237" s="346"/>
      <c r="J237" s="346"/>
      <c r="K237" s="346"/>
      <c r="L237" s="346"/>
      <c r="M237" s="346"/>
      <c r="N237" s="346"/>
      <c r="O237" s="346"/>
      <c r="P237" s="346"/>
      <c r="Q237" s="346"/>
      <c r="R237" s="346"/>
      <c r="S237" s="346"/>
      <c r="T237" s="346"/>
      <c r="U237" s="346"/>
      <c r="V237" s="346"/>
      <c r="W237" s="346"/>
      <c r="X237" s="346"/>
      <c r="Y237" s="346"/>
      <c r="Z237" s="346"/>
    </row>
    <row r="238" spans="1:26" ht="15" thickBot="1">
      <c r="A238" s="344"/>
      <c r="B238" s="346"/>
      <c r="C238" s="346"/>
      <c r="D238" s="346"/>
      <c r="E238" s="346"/>
      <c r="F238" s="346"/>
      <c r="G238" s="346"/>
      <c r="H238" s="346"/>
      <c r="I238" s="346"/>
      <c r="J238" s="346"/>
      <c r="K238" s="346"/>
      <c r="L238" s="346"/>
      <c r="M238" s="346"/>
      <c r="N238" s="346"/>
      <c r="O238" s="346"/>
      <c r="P238" s="346"/>
      <c r="Q238" s="346"/>
      <c r="R238" s="346"/>
      <c r="S238" s="346"/>
      <c r="T238" s="346"/>
      <c r="U238" s="346"/>
      <c r="V238" s="346"/>
      <c r="W238" s="346"/>
      <c r="X238" s="346"/>
      <c r="Y238" s="346"/>
      <c r="Z238" s="346"/>
    </row>
    <row r="239" spans="1:26" ht="15" thickBot="1">
      <c r="A239" s="344"/>
      <c r="B239" s="346"/>
      <c r="C239" s="346"/>
      <c r="D239" s="346"/>
      <c r="E239" s="346"/>
      <c r="F239" s="346"/>
      <c r="G239" s="346"/>
      <c r="H239" s="346"/>
      <c r="I239" s="346"/>
      <c r="J239" s="346"/>
      <c r="K239" s="346"/>
      <c r="L239" s="346"/>
      <c r="M239" s="346"/>
      <c r="N239" s="346"/>
      <c r="O239" s="346"/>
      <c r="P239" s="346"/>
      <c r="Q239" s="346"/>
      <c r="R239" s="346"/>
      <c r="S239" s="346"/>
      <c r="T239" s="346"/>
      <c r="U239" s="346"/>
      <c r="V239" s="346"/>
      <c r="W239" s="346"/>
      <c r="X239" s="346"/>
      <c r="Y239" s="346"/>
      <c r="Z239" s="346"/>
    </row>
    <row r="240" spans="1:26" ht="15" thickBot="1">
      <c r="A240" s="344"/>
      <c r="B240" s="346"/>
      <c r="C240" s="346"/>
      <c r="D240" s="346"/>
      <c r="E240" s="346"/>
      <c r="F240" s="346"/>
      <c r="G240" s="346"/>
      <c r="H240" s="346"/>
      <c r="I240" s="346"/>
      <c r="J240" s="346"/>
      <c r="K240" s="346"/>
      <c r="L240" s="346"/>
      <c r="M240" s="346"/>
      <c r="N240" s="346"/>
      <c r="O240" s="346"/>
      <c r="P240" s="346"/>
      <c r="Q240" s="346"/>
      <c r="R240" s="346"/>
      <c r="S240" s="346"/>
      <c r="T240" s="346"/>
      <c r="U240" s="346"/>
      <c r="V240" s="346"/>
      <c r="W240" s="346"/>
      <c r="X240" s="346"/>
      <c r="Y240" s="346"/>
      <c r="Z240" s="346"/>
    </row>
    <row r="241" spans="1:26" ht="15" thickBot="1">
      <c r="A241" s="344"/>
      <c r="B241" s="346"/>
      <c r="C241" s="346"/>
      <c r="D241" s="346"/>
      <c r="E241" s="346"/>
      <c r="F241" s="346"/>
      <c r="G241" s="346"/>
      <c r="H241" s="346"/>
      <c r="I241" s="346"/>
      <c r="J241" s="346"/>
      <c r="K241" s="346"/>
      <c r="L241" s="346"/>
      <c r="M241" s="346"/>
      <c r="N241" s="346"/>
      <c r="O241" s="346"/>
      <c r="P241" s="346"/>
      <c r="Q241" s="346"/>
      <c r="R241" s="346"/>
      <c r="S241" s="346"/>
      <c r="T241" s="346"/>
      <c r="U241" s="346"/>
      <c r="V241" s="346"/>
      <c r="W241" s="346"/>
      <c r="X241" s="346"/>
      <c r="Y241" s="346"/>
      <c r="Z241" s="346"/>
    </row>
    <row r="242" spans="1:26" ht="15" thickBot="1">
      <c r="A242" s="344"/>
      <c r="B242" s="346"/>
      <c r="C242" s="346"/>
      <c r="D242" s="346"/>
      <c r="E242" s="346"/>
      <c r="F242" s="346"/>
      <c r="G242" s="346"/>
      <c r="H242" s="346"/>
      <c r="I242" s="346"/>
      <c r="J242" s="346"/>
      <c r="K242" s="346"/>
      <c r="L242" s="346"/>
      <c r="M242" s="346"/>
      <c r="N242" s="346"/>
      <c r="O242" s="346"/>
      <c r="P242" s="346"/>
      <c r="Q242" s="346"/>
      <c r="R242" s="346"/>
      <c r="S242" s="346"/>
      <c r="T242" s="346"/>
      <c r="U242" s="346"/>
      <c r="V242" s="346"/>
      <c r="W242" s="346"/>
      <c r="X242" s="346"/>
      <c r="Y242" s="346"/>
      <c r="Z242" s="346"/>
    </row>
    <row r="243" spans="1:26" ht="15" thickBot="1">
      <c r="A243" s="344"/>
      <c r="B243" s="346"/>
      <c r="C243" s="346"/>
      <c r="D243" s="346"/>
      <c r="E243" s="346"/>
      <c r="F243" s="346"/>
      <c r="G243" s="346"/>
      <c r="H243" s="346"/>
      <c r="I243" s="346"/>
      <c r="J243" s="346"/>
      <c r="K243" s="346"/>
      <c r="L243" s="346"/>
      <c r="M243" s="346"/>
      <c r="N243" s="346"/>
      <c r="O243" s="346"/>
      <c r="P243" s="346"/>
      <c r="Q243" s="346"/>
      <c r="R243" s="346"/>
      <c r="S243" s="346"/>
      <c r="T243" s="346"/>
      <c r="U243" s="346"/>
      <c r="V243" s="346"/>
      <c r="W243" s="346"/>
      <c r="X243" s="346"/>
      <c r="Y243" s="346"/>
      <c r="Z243" s="346"/>
    </row>
    <row r="244" spans="1:26" ht="15" thickBot="1">
      <c r="A244" s="344"/>
      <c r="B244" s="346"/>
      <c r="C244" s="346"/>
      <c r="D244" s="346"/>
      <c r="E244" s="346"/>
      <c r="F244" s="346"/>
      <c r="G244" s="346"/>
      <c r="H244" s="346"/>
      <c r="I244" s="346"/>
      <c r="J244" s="346"/>
      <c r="K244" s="346"/>
      <c r="L244" s="346"/>
      <c r="M244" s="346"/>
      <c r="N244" s="346"/>
      <c r="O244" s="346"/>
      <c r="P244" s="346"/>
      <c r="Q244" s="346"/>
      <c r="R244" s="346"/>
      <c r="S244" s="346"/>
      <c r="T244" s="346"/>
      <c r="U244" s="346"/>
      <c r="V244" s="346"/>
      <c r="W244" s="346"/>
      <c r="X244" s="346"/>
      <c r="Y244" s="346"/>
      <c r="Z244" s="346"/>
    </row>
    <row r="245" spans="1:26" ht="15" thickBot="1">
      <c r="A245" s="344"/>
      <c r="B245" s="346"/>
      <c r="C245" s="346"/>
      <c r="D245" s="346"/>
      <c r="E245" s="346"/>
      <c r="F245" s="346"/>
      <c r="G245" s="346"/>
      <c r="H245" s="346"/>
      <c r="I245" s="346"/>
      <c r="J245" s="346"/>
      <c r="K245" s="346"/>
      <c r="L245" s="346"/>
      <c r="M245" s="346"/>
      <c r="N245" s="346"/>
      <c r="O245" s="346"/>
      <c r="P245" s="346"/>
      <c r="Q245" s="346"/>
      <c r="R245" s="346"/>
      <c r="S245" s="346"/>
      <c r="T245" s="346"/>
      <c r="U245" s="346"/>
      <c r="V245" s="346"/>
      <c r="W245" s="346"/>
      <c r="X245" s="346"/>
      <c r="Y245" s="346"/>
      <c r="Z245" s="346"/>
    </row>
    <row r="246" spans="1:26" ht="15" thickBot="1">
      <c r="A246" s="344"/>
      <c r="B246" s="346"/>
      <c r="C246" s="346"/>
      <c r="D246" s="346"/>
      <c r="E246" s="346"/>
      <c r="F246" s="346"/>
      <c r="G246" s="346"/>
      <c r="H246" s="346"/>
      <c r="I246" s="346"/>
      <c r="J246" s="346"/>
      <c r="K246" s="346"/>
      <c r="L246" s="346"/>
      <c r="M246" s="346"/>
      <c r="N246" s="346"/>
      <c r="O246" s="346"/>
      <c r="P246" s="346"/>
      <c r="Q246" s="346"/>
      <c r="R246" s="346"/>
      <c r="S246" s="346"/>
      <c r="T246" s="346"/>
      <c r="U246" s="346"/>
      <c r="V246" s="346"/>
      <c r="W246" s="346"/>
      <c r="X246" s="346"/>
      <c r="Y246" s="346"/>
      <c r="Z246" s="346"/>
    </row>
    <row r="247" spans="1:26" ht="15" thickBot="1">
      <c r="A247" s="344"/>
      <c r="B247" s="346"/>
      <c r="C247" s="346"/>
      <c r="D247" s="346"/>
      <c r="E247" s="346"/>
      <c r="F247" s="346"/>
      <c r="G247" s="346"/>
      <c r="H247" s="346"/>
      <c r="I247" s="346"/>
      <c r="J247" s="346"/>
      <c r="K247" s="346"/>
      <c r="L247" s="346"/>
      <c r="M247" s="346"/>
      <c r="N247" s="346"/>
      <c r="O247" s="346"/>
      <c r="P247" s="346"/>
      <c r="Q247" s="346"/>
      <c r="R247" s="346"/>
      <c r="S247" s="346"/>
      <c r="T247" s="346"/>
      <c r="U247" s="346"/>
      <c r="V247" s="346"/>
      <c r="W247" s="346"/>
      <c r="X247" s="346"/>
      <c r="Y247" s="346"/>
      <c r="Z247" s="346"/>
    </row>
    <row r="248" spans="1:26" ht="15" thickBot="1">
      <c r="A248" s="344"/>
      <c r="B248" s="346"/>
      <c r="C248" s="346"/>
      <c r="D248" s="346"/>
      <c r="E248" s="346"/>
      <c r="F248" s="346"/>
      <c r="G248" s="346"/>
      <c r="H248" s="346"/>
      <c r="I248" s="346"/>
      <c r="J248" s="346"/>
      <c r="K248" s="346"/>
      <c r="L248" s="346"/>
      <c r="M248" s="346"/>
      <c r="N248" s="346"/>
      <c r="O248" s="346"/>
      <c r="P248" s="346"/>
      <c r="Q248" s="346"/>
      <c r="R248" s="346"/>
      <c r="S248" s="346"/>
      <c r="T248" s="346"/>
      <c r="U248" s="346"/>
      <c r="V248" s="346"/>
      <c r="W248" s="346"/>
      <c r="X248" s="346"/>
      <c r="Y248" s="346"/>
      <c r="Z248" s="346"/>
    </row>
    <row r="249" spans="1:26" ht="15" thickBot="1">
      <c r="A249" s="344"/>
      <c r="B249" s="346"/>
      <c r="C249" s="346"/>
      <c r="D249" s="346"/>
      <c r="E249" s="346"/>
      <c r="F249" s="346"/>
      <c r="G249" s="346"/>
      <c r="H249" s="346"/>
      <c r="I249" s="346"/>
      <c r="J249" s="346"/>
      <c r="K249" s="346"/>
      <c r="L249" s="346"/>
      <c r="M249" s="346"/>
      <c r="N249" s="346"/>
      <c r="O249" s="346"/>
      <c r="P249" s="346"/>
      <c r="Q249" s="346"/>
      <c r="R249" s="346"/>
      <c r="S249" s="346"/>
      <c r="T249" s="346"/>
      <c r="U249" s="346"/>
      <c r="V249" s="346"/>
      <c r="W249" s="346"/>
      <c r="X249" s="346"/>
      <c r="Y249" s="346"/>
      <c r="Z249" s="346"/>
    </row>
    <row r="250" spans="1:26" ht="15" thickBot="1">
      <c r="A250" s="344"/>
      <c r="B250" s="346"/>
      <c r="C250" s="346"/>
      <c r="D250" s="346"/>
      <c r="E250" s="346"/>
      <c r="F250" s="346"/>
      <c r="G250" s="346"/>
      <c r="H250" s="346"/>
      <c r="I250" s="346"/>
      <c r="J250" s="346"/>
      <c r="K250" s="346"/>
      <c r="L250" s="346"/>
      <c r="M250" s="346"/>
      <c r="N250" s="346"/>
      <c r="O250" s="346"/>
      <c r="P250" s="346"/>
      <c r="Q250" s="346"/>
      <c r="R250" s="346"/>
      <c r="S250" s="346"/>
      <c r="T250" s="346"/>
      <c r="U250" s="346"/>
      <c r="V250" s="346"/>
      <c r="W250" s="346"/>
      <c r="X250" s="346"/>
      <c r="Y250" s="346"/>
      <c r="Z250" s="346"/>
    </row>
    <row r="251" spans="1:26" ht="15" thickBot="1">
      <c r="A251" s="344"/>
      <c r="B251" s="346"/>
      <c r="C251" s="346"/>
      <c r="D251" s="346"/>
      <c r="E251" s="346"/>
      <c r="F251" s="346"/>
      <c r="G251" s="346"/>
      <c r="H251" s="346"/>
      <c r="I251" s="346"/>
      <c r="J251" s="346"/>
      <c r="K251" s="346"/>
      <c r="L251" s="346"/>
      <c r="M251" s="346"/>
      <c r="N251" s="346"/>
      <c r="O251" s="346"/>
      <c r="P251" s="346"/>
      <c r="Q251" s="346"/>
      <c r="R251" s="346"/>
      <c r="S251" s="346"/>
      <c r="T251" s="346"/>
      <c r="U251" s="346"/>
      <c r="V251" s="346"/>
      <c r="W251" s="346"/>
      <c r="X251" s="346"/>
      <c r="Y251" s="346"/>
      <c r="Z251" s="346"/>
    </row>
    <row r="252" spans="1:26" ht="15" thickBot="1">
      <c r="A252" s="344"/>
      <c r="B252" s="346"/>
      <c r="C252" s="346"/>
      <c r="D252" s="346"/>
      <c r="E252" s="346"/>
      <c r="F252" s="346"/>
      <c r="G252" s="346"/>
      <c r="H252" s="346"/>
      <c r="I252" s="346"/>
      <c r="J252" s="346"/>
      <c r="K252" s="346"/>
      <c r="L252" s="346"/>
      <c r="M252" s="346"/>
      <c r="N252" s="346"/>
      <c r="O252" s="346"/>
      <c r="P252" s="346"/>
      <c r="Q252" s="346"/>
      <c r="R252" s="346"/>
      <c r="S252" s="346"/>
      <c r="T252" s="346"/>
      <c r="U252" s="346"/>
      <c r="V252" s="346"/>
      <c r="W252" s="346"/>
      <c r="X252" s="346"/>
      <c r="Y252" s="346"/>
      <c r="Z252" s="346"/>
    </row>
    <row r="253" spans="1:26" ht="15" thickBot="1">
      <c r="A253" s="344"/>
      <c r="B253" s="346"/>
      <c r="C253" s="346"/>
      <c r="D253" s="346"/>
      <c r="E253" s="346"/>
      <c r="F253" s="346"/>
      <c r="G253" s="346"/>
      <c r="H253" s="346"/>
      <c r="I253" s="346"/>
      <c r="J253" s="346"/>
      <c r="K253" s="346"/>
      <c r="L253" s="346"/>
      <c r="M253" s="346"/>
      <c r="N253" s="346"/>
      <c r="O253" s="346"/>
      <c r="P253" s="346"/>
      <c r="Q253" s="346"/>
      <c r="R253" s="346"/>
      <c r="S253" s="346"/>
      <c r="T253" s="346"/>
      <c r="U253" s="346"/>
      <c r="V253" s="346"/>
      <c r="W253" s="346"/>
      <c r="X253" s="346"/>
      <c r="Y253" s="346"/>
      <c r="Z253" s="346"/>
    </row>
    <row r="254" spans="1:26" ht="15" thickBot="1">
      <c r="A254" s="344"/>
      <c r="B254" s="346"/>
      <c r="C254" s="346"/>
      <c r="D254" s="346"/>
      <c r="E254" s="346"/>
      <c r="F254" s="346"/>
      <c r="G254" s="346"/>
      <c r="H254" s="346"/>
      <c r="I254" s="346"/>
      <c r="J254" s="346"/>
      <c r="K254" s="346"/>
      <c r="L254" s="346"/>
      <c r="M254" s="346"/>
      <c r="N254" s="346"/>
      <c r="O254" s="346"/>
      <c r="P254" s="346"/>
      <c r="Q254" s="346"/>
      <c r="R254" s="346"/>
      <c r="S254" s="346"/>
      <c r="T254" s="346"/>
      <c r="U254" s="346"/>
      <c r="V254" s="346"/>
      <c r="W254" s="346"/>
      <c r="X254" s="346"/>
      <c r="Y254" s="346"/>
      <c r="Z254" s="346"/>
    </row>
    <row r="255" spans="1:26" ht="15" thickBot="1">
      <c r="A255" s="344"/>
      <c r="B255" s="346"/>
      <c r="C255" s="346"/>
      <c r="D255" s="346"/>
      <c r="E255" s="346"/>
      <c r="F255" s="346"/>
      <c r="G255" s="346"/>
      <c r="H255" s="346"/>
      <c r="I255" s="346"/>
      <c r="J255" s="346"/>
      <c r="K255" s="346"/>
      <c r="L255" s="346"/>
      <c r="M255" s="346"/>
      <c r="N255" s="346"/>
      <c r="O255" s="346"/>
      <c r="P255" s="346"/>
      <c r="Q255" s="346"/>
      <c r="R255" s="346"/>
      <c r="S255" s="346"/>
      <c r="T255" s="346"/>
      <c r="U255" s="346"/>
      <c r="V255" s="346"/>
      <c r="W255" s="346"/>
      <c r="X255" s="346"/>
      <c r="Y255" s="346"/>
      <c r="Z255" s="346"/>
    </row>
    <row r="256" spans="1:26" ht="15" thickBot="1">
      <c r="A256" s="344"/>
      <c r="B256" s="346"/>
      <c r="C256" s="346"/>
      <c r="D256" s="346"/>
      <c r="E256" s="346"/>
      <c r="F256" s="346"/>
      <c r="G256" s="346"/>
      <c r="H256" s="346"/>
      <c r="I256" s="346"/>
      <c r="J256" s="346"/>
      <c r="K256" s="346"/>
      <c r="L256" s="346"/>
      <c r="M256" s="346"/>
      <c r="N256" s="346"/>
      <c r="O256" s="346"/>
      <c r="P256" s="346"/>
      <c r="Q256" s="346"/>
      <c r="R256" s="346"/>
      <c r="S256" s="346"/>
      <c r="T256" s="346"/>
      <c r="U256" s="346"/>
      <c r="V256" s="346"/>
      <c r="W256" s="346"/>
      <c r="X256" s="346"/>
      <c r="Y256" s="346"/>
      <c r="Z256" s="346"/>
    </row>
    <row r="257" spans="1:26" ht="15" thickBot="1">
      <c r="A257" s="344"/>
      <c r="B257" s="346"/>
      <c r="C257" s="346"/>
      <c r="D257" s="346"/>
      <c r="E257" s="346"/>
      <c r="F257" s="346"/>
      <c r="G257" s="346"/>
      <c r="H257" s="346"/>
      <c r="I257" s="346"/>
      <c r="J257" s="346"/>
      <c r="K257" s="346"/>
      <c r="L257" s="346"/>
      <c r="M257" s="346"/>
      <c r="N257" s="346"/>
      <c r="O257" s="346"/>
      <c r="P257" s="346"/>
      <c r="Q257" s="346"/>
      <c r="R257" s="346"/>
      <c r="S257" s="346"/>
      <c r="T257" s="346"/>
      <c r="U257" s="346"/>
      <c r="V257" s="346"/>
      <c r="W257" s="346"/>
      <c r="X257" s="346"/>
      <c r="Y257" s="346"/>
      <c r="Z257" s="346"/>
    </row>
    <row r="258" spans="1:26" ht="15" thickBot="1">
      <c r="A258" s="344"/>
      <c r="B258" s="346"/>
      <c r="C258" s="346"/>
      <c r="D258" s="346"/>
      <c r="E258" s="346"/>
      <c r="F258" s="346"/>
      <c r="G258" s="346"/>
      <c r="H258" s="346"/>
      <c r="I258" s="346"/>
      <c r="J258" s="346"/>
      <c r="K258" s="346"/>
      <c r="L258" s="346"/>
      <c r="M258" s="346"/>
      <c r="N258" s="346"/>
      <c r="O258" s="346"/>
      <c r="P258" s="346"/>
      <c r="Q258" s="346"/>
      <c r="R258" s="346"/>
      <c r="S258" s="346"/>
      <c r="T258" s="346"/>
      <c r="U258" s="346"/>
      <c r="V258" s="346"/>
      <c r="W258" s="346"/>
      <c r="X258" s="346"/>
      <c r="Y258" s="346"/>
      <c r="Z258" s="346"/>
    </row>
    <row r="259" spans="1:26" ht="15" thickBot="1">
      <c r="A259" s="344"/>
      <c r="B259" s="346"/>
      <c r="C259" s="346"/>
      <c r="D259" s="346"/>
      <c r="E259" s="346"/>
      <c r="F259" s="346"/>
      <c r="G259" s="346"/>
      <c r="H259" s="346"/>
      <c r="I259" s="346"/>
      <c r="J259" s="346"/>
      <c r="K259" s="346"/>
      <c r="L259" s="346"/>
      <c r="M259" s="346"/>
      <c r="N259" s="346"/>
      <c r="O259" s="346"/>
      <c r="P259" s="346"/>
      <c r="Q259" s="346"/>
      <c r="R259" s="346"/>
      <c r="S259" s="346"/>
      <c r="T259" s="346"/>
      <c r="U259" s="346"/>
      <c r="V259" s="346"/>
      <c r="W259" s="346"/>
      <c r="X259" s="346"/>
      <c r="Y259" s="346"/>
      <c r="Z259" s="346"/>
    </row>
    <row r="260" spans="1:26" ht="15" thickBot="1">
      <c r="A260" s="344"/>
      <c r="B260" s="346"/>
      <c r="C260" s="346"/>
      <c r="D260" s="346"/>
      <c r="E260" s="346"/>
      <c r="F260" s="346"/>
      <c r="G260" s="346"/>
      <c r="H260" s="346"/>
      <c r="I260" s="346"/>
      <c r="J260" s="346"/>
      <c r="K260" s="346"/>
      <c r="L260" s="346"/>
      <c r="M260" s="346"/>
      <c r="N260" s="346"/>
      <c r="O260" s="346"/>
      <c r="P260" s="346"/>
      <c r="Q260" s="346"/>
      <c r="R260" s="346"/>
      <c r="S260" s="346"/>
      <c r="T260" s="346"/>
      <c r="U260" s="346"/>
      <c r="V260" s="346"/>
      <c r="W260" s="346"/>
      <c r="X260" s="346"/>
      <c r="Y260" s="346"/>
      <c r="Z260" s="346"/>
    </row>
    <row r="261" spans="1:26" ht="15" thickBot="1">
      <c r="A261" s="344"/>
      <c r="B261" s="346"/>
      <c r="C261" s="346"/>
      <c r="D261" s="346"/>
      <c r="E261" s="346"/>
      <c r="F261" s="346"/>
      <c r="G261" s="346"/>
      <c r="H261" s="346"/>
      <c r="I261" s="346"/>
      <c r="J261" s="346"/>
      <c r="K261" s="346"/>
      <c r="L261" s="346"/>
      <c r="M261" s="346"/>
      <c r="N261" s="346"/>
      <c r="O261" s="346"/>
      <c r="P261" s="346"/>
      <c r="Q261" s="346"/>
      <c r="R261" s="346"/>
      <c r="S261" s="346"/>
      <c r="T261" s="346"/>
      <c r="U261" s="346"/>
      <c r="V261" s="346"/>
      <c r="W261" s="346"/>
      <c r="X261" s="346"/>
      <c r="Y261" s="346"/>
      <c r="Z261" s="346"/>
    </row>
    <row r="262" spans="1:26" ht="15" thickBot="1">
      <c r="A262" s="344"/>
      <c r="B262" s="346"/>
      <c r="C262" s="346"/>
      <c r="D262" s="346"/>
      <c r="E262" s="346"/>
      <c r="F262" s="346"/>
      <c r="G262" s="346"/>
      <c r="H262" s="346"/>
      <c r="I262" s="346"/>
      <c r="J262" s="346"/>
      <c r="K262" s="346"/>
      <c r="L262" s="346"/>
      <c r="M262" s="346"/>
      <c r="N262" s="346"/>
      <c r="O262" s="346"/>
      <c r="P262" s="346"/>
      <c r="Q262" s="346"/>
      <c r="R262" s="346"/>
      <c r="S262" s="346"/>
      <c r="T262" s="346"/>
      <c r="U262" s="346"/>
      <c r="V262" s="346"/>
      <c r="W262" s="346"/>
      <c r="X262" s="346"/>
      <c r="Y262" s="346"/>
      <c r="Z262" s="346"/>
    </row>
    <row r="263" spans="1:26" ht="15" thickBot="1">
      <c r="A263" s="344"/>
      <c r="B263" s="346"/>
      <c r="C263" s="346"/>
      <c r="D263" s="346"/>
      <c r="E263" s="346"/>
      <c r="F263" s="346"/>
      <c r="G263" s="346"/>
      <c r="H263" s="346"/>
      <c r="I263" s="346"/>
      <c r="J263" s="346"/>
      <c r="K263" s="346"/>
      <c r="L263" s="346"/>
      <c r="M263" s="346"/>
      <c r="N263" s="346"/>
      <c r="O263" s="346"/>
      <c r="P263" s="346"/>
      <c r="Q263" s="346"/>
      <c r="R263" s="346"/>
      <c r="S263" s="346"/>
      <c r="T263" s="346"/>
      <c r="U263" s="346"/>
      <c r="V263" s="346"/>
      <c r="W263" s="346"/>
      <c r="X263" s="346"/>
      <c r="Y263" s="346"/>
      <c r="Z263" s="346"/>
    </row>
    <row r="264" spans="1:26" ht="15" thickBot="1">
      <c r="A264" s="344"/>
      <c r="B264" s="346"/>
      <c r="C264" s="346"/>
      <c r="D264" s="346"/>
      <c r="E264" s="346"/>
      <c r="F264" s="346"/>
      <c r="G264" s="346"/>
      <c r="H264" s="346"/>
      <c r="I264" s="346"/>
      <c r="J264" s="346"/>
      <c r="K264" s="346"/>
      <c r="L264" s="346"/>
      <c r="M264" s="346"/>
      <c r="N264" s="346"/>
      <c r="O264" s="346"/>
      <c r="P264" s="346"/>
      <c r="Q264" s="346"/>
      <c r="R264" s="346"/>
      <c r="S264" s="346"/>
      <c r="T264" s="346"/>
      <c r="U264" s="346"/>
      <c r="V264" s="346"/>
      <c r="W264" s="346"/>
      <c r="X264" s="346"/>
      <c r="Y264" s="346"/>
      <c r="Z264" s="346"/>
    </row>
    <row r="265" spans="1:26" ht="15" thickBot="1">
      <c r="A265" s="344"/>
      <c r="B265" s="346"/>
      <c r="C265" s="346"/>
      <c r="D265" s="346"/>
      <c r="E265" s="346"/>
      <c r="F265" s="346"/>
      <c r="G265" s="346"/>
      <c r="H265" s="346"/>
      <c r="I265" s="346"/>
      <c r="J265" s="346"/>
      <c r="K265" s="346"/>
      <c r="L265" s="346"/>
      <c r="M265" s="346"/>
      <c r="N265" s="346"/>
      <c r="O265" s="346"/>
      <c r="P265" s="346"/>
      <c r="Q265" s="346"/>
      <c r="R265" s="346"/>
      <c r="S265" s="346"/>
      <c r="T265" s="346"/>
      <c r="U265" s="346"/>
      <c r="V265" s="346"/>
      <c r="W265" s="346"/>
      <c r="X265" s="346"/>
      <c r="Y265" s="346"/>
      <c r="Z265" s="346"/>
    </row>
    <row r="266" spans="1:26" ht="15" thickBot="1">
      <c r="A266" s="344"/>
      <c r="B266" s="346"/>
      <c r="C266" s="346"/>
      <c r="D266" s="346"/>
      <c r="E266" s="346"/>
      <c r="F266" s="346"/>
      <c r="G266" s="346"/>
      <c r="H266" s="346"/>
      <c r="I266" s="346"/>
      <c r="J266" s="346"/>
      <c r="K266" s="346"/>
      <c r="L266" s="346"/>
      <c r="M266" s="346"/>
      <c r="N266" s="346"/>
      <c r="O266" s="346"/>
      <c r="P266" s="346"/>
      <c r="Q266" s="346"/>
      <c r="R266" s="346"/>
      <c r="S266" s="346"/>
      <c r="T266" s="346"/>
      <c r="U266" s="346"/>
      <c r="V266" s="346"/>
      <c r="W266" s="346"/>
      <c r="X266" s="346"/>
      <c r="Y266" s="346"/>
      <c r="Z266" s="346"/>
    </row>
    <row r="267" spans="1:26" ht="15" thickBot="1">
      <c r="A267" s="344"/>
      <c r="B267" s="346"/>
      <c r="C267" s="346"/>
      <c r="D267" s="346"/>
      <c r="E267" s="346"/>
      <c r="F267" s="346"/>
      <c r="G267" s="346"/>
      <c r="H267" s="346"/>
      <c r="I267" s="346"/>
      <c r="J267" s="346"/>
      <c r="K267" s="346"/>
      <c r="L267" s="346"/>
      <c r="M267" s="346"/>
      <c r="N267" s="346"/>
      <c r="O267" s="346"/>
      <c r="P267" s="346"/>
      <c r="Q267" s="346"/>
      <c r="R267" s="346"/>
      <c r="S267" s="346"/>
      <c r="T267" s="346"/>
      <c r="U267" s="346"/>
      <c r="V267" s="346"/>
      <c r="W267" s="346"/>
      <c r="X267" s="346"/>
      <c r="Y267" s="346"/>
      <c r="Z267" s="346"/>
    </row>
    <row r="268" spans="1:26" ht="15" thickBot="1">
      <c r="A268" s="344"/>
      <c r="B268" s="346"/>
      <c r="C268" s="346"/>
      <c r="D268" s="346"/>
      <c r="E268" s="346"/>
      <c r="F268" s="346"/>
      <c r="G268" s="346"/>
      <c r="H268" s="346"/>
      <c r="I268" s="346"/>
      <c r="J268" s="346"/>
      <c r="K268" s="346"/>
      <c r="L268" s="346"/>
      <c r="M268" s="346"/>
      <c r="N268" s="346"/>
      <c r="O268" s="346"/>
      <c r="P268" s="346"/>
      <c r="Q268" s="346"/>
      <c r="R268" s="346"/>
      <c r="S268" s="346"/>
      <c r="T268" s="346"/>
      <c r="U268" s="346"/>
      <c r="V268" s="346"/>
      <c r="W268" s="346"/>
      <c r="X268" s="346"/>
      <c r="Y268" s="346"/>
      <c r="Z268" s="346"/>
    </row>
    <row r="269" spans="1:26" ht="15" thickBot="1">
      <c r="A269" s="344"/>
      <c r="B269" s="346"/>
      <c r="C269" s="346"/>
      <c r="D269" s="346"/>
      <c r="E269" s="346"/>
      <c r="F269" s="346"/>
      <c r="G269" s="346"/>
      <c r="H269" s="346"/>
      <c r="I269" s="346"/>
      <c r="J269" s="346"/>
      <c r="K269" s="346"/>
      <c r="L269" s="346"/>
      <c r="M269" s="346"/>
      <c r="N269" s="346"/>
      <c r="O269" s="346"/>
      <c r="P269" s="346"/>
      <c r="Q269" s="346"/>
      <c r="R269" s="346"/>
      <c r="S269" s="346"/>
      <c r="T269" s="346"/>
      <c r="U269" s="346"/>
      <c r="V269" s="346"/>
      <c r="W269" s="346"/>
      <c r="X269" s="346"/>
      <c r="Y269" s="346"/>
      <c r="Z269" s="346"/>
    </row>
    <row r="270" spans="1:26" ht="15" thickBot="1">
      <c r="A270" s="344"/>
      <c r="B270" s="346"/>
      <c r="C270" s="346"/>
      <c r="D270" s="346"/>
      <c r="E270" s="346"/>
      <c r="F270" s="346"/>
      <c r="G270" s="346"/>
      <c r="H270" s="346"/>
      <c r="I270" s="346"/>
      <c r="J270" s="346"/>
      <c r="K270" s="346"/>
      <c r="L270" s="346"/>
      <c r="M270" s="346"/>
      <c r="N270" s="346"/>
      <c r="O270" s="346"/>
      <c r="P270" s="346"/>
      <c r="Q270" s="346"/>
      <c r="R270" s="346"/>
      <c r="S270" s="346"/>
      <c r="T270" s="346"/>
      <c r="U270" s="346"/>
      <c r="V270" s="346"/>
      <c r="W270" s="346"/>
      <c r="X270" s="346"/>
      <c r="Y270" s="346"/>
      <c r="Z270" s="346"/>
    </row>
    <row r="271" spans="1:26" ht="15" thickBot="1">
      <c r="A271" s="344"/>
      <c r="B271" s="346"/>
      <c r="C271" s="346"/>
      <c r="D271" s="346"/>
      <c r="E271" s="346"/>
      <c r="F271" s="346"/>
      <c r="G271" s="346"/>
      <c r="H271" s="346"/>
      <c r="I271" s="346"/>
      <c r="J271" s="346"/>
      <c r="K271" s="346"/>
      <c r="L271" s="346"/>
      <c r="M271" s="346"/>
      <c r="N271" s="346"/>
      <c r="O271" s="346"/>
      <c r="P271" s="346"/>
      <c r="Q271" s="346"/>
      <c r="R271" s="346"/>
      <c r="S271" s="346"/>
      <c r="T271" s="346"/>
      <c r="U271" s="346"/>
      <c r="V271" s="346"/>
      <c r="W271" s="346"/>
      <c r="X271" s="346"/>
      <c r="Y271" s="346"/>
      <c r="Z271" s="346"/>
    </row>
    <row r="272" spans="1:26" ht="15" thickBot="1">
      <c r="A272" s="344"/>
      <c r="B272" s="346"/>
      <c r="C272" s="346"/>
      <c r="D272" s="346"/>
      <c r="E272" s="346"/>
      <c r="F272" s="346"/>
      <c r="G272" s="346"/>
      <c r="H272" s="346"/>
      <c r="I272" s="346"/>
      <c r="J272" s="346"/>
      <c r="K272" s="346"/>
      <c r="L272" s="346"/>
      <c r="M272" s="346"/>
      <c r="N272" s="346"/>
      <c r="O272" s="346"/>
      <c r="P272" s="346"/>
      <c r="Q272" s="346"/>
      <c r="R272" s="346"/>
      <c r="S272" s="346"/>
      <c r="T272" s="346"/>
      <c r="U272" s="346"/>
      <c r="V272" s="346"/>
      <c r="W272" s="346"/>
      <c r="X272" s="346"/>
      <c r="Y272" s="346"/>
      <c r="Z272" s="346"/>
    </row>
    <row r="273" spans="1:26" ht="15" thickBot="1">
      <c r="A273" s="344"/>
      <c r="B273" s="346"/>
      <c r="C273" s="346"/>
      <c r="D273" s="346"/>
      <c r="E273" s="346"/>
      <c r="F273" s="346"/>
      <c r="G273" s="346"/>
      <c r="H273" s="346"/>
      <c r="I273" s="346"/>
      <c r="J273" s="346"/>
      <c r="K273" s="346"/>
      <c r="L273" s="346"/>
      <c r="M273" s="346"/>
      <c r="N273" s="346"/>
      <c r="O273" s="346"/>
      <c r="P273" s="346"/>
      <c r="Q273" s="346"/>
      <c r="R273" s="346"/>
      <c r="S273" s="346"/>
      <c r="T273" s="346"/>
      <c r="U273" s="346"/>
      <c r="V273" s="346"/>
      <c r="W273" s="346"/>
      <c r="X273" s="346"/>
      <c r="Y273" s="346"/>
      <c r="Z273" s="346"/>
    </row>
    <row r="274" spans="1:26" ht="15" thickBot="1">
      <c r="A274" s="344"/>
      <c r="B274" s="346"/>
      <c r="C274" s="346"/>
      <c r="D274" s="346"/>
      <c r="E274" s="346"/>
      <c r="F274" s="346"/>
      <c r="G274" s="346"/>
      <c r="H274" s="346"/>
      <c r="I274" s="346"/>
      <c r="J274" s="346"/>
      <c r="K274" s="346"/>
      <c r="L274" s="346"/>
      <c r="M274" s="346"/>
      <c r="N274" s="346"/>
      <c r="O274" s="346"/>
      <c r="P274" s="346"/>
      <c r="Q274" s="346"/>
      <c r="R274" s="346"/>
      <c r="S274" s="346"/>
      <c r="T274" s="346"/>
      <c r="U274" s="346"/>
      <c r="V274" s="346"/>
      <c r="W274" s="346"/>
      <c r="X274" s="346"/>
      <c r="Y274" s="346"/>
      <c r="Z274" s="346"/>
    </row>
    <row r="275" spans="1:26" ht="15" thickBot="1">
      <c r="A275" s="344"/>
      <c r="B275" s="346"/>
      <c r="C275" s="346"/>
      <c r="D275" s="346"/>
      <c r="E275" s="346"/>
      <c r="F275" s="346"/>
      <c r="G275" s="346"/>
      <c r="H275" s="346"/>
      <c r="I275" s="346"/>
      <c r="J275" s="346"/>
      <c r="K275" s="346"/>
      <c r="L275" s="346"/>
      <c r="M275" s="346"/>
      <c r="N275" s="346"/>
      <c r="O275" s="346"/>
      <c r="P275" s="346"/>
      <c r="Q275" s="346"/>
      <c r="R275" s="346"/>
      <c r="S275" s="346"/>
      <c r="T275" s="346"/>
      <c r="U275" s="346"/>
      <c r="V275" s="346"/>
      <c r="W275" s="346"/>
      <c r="X275" s="346"/>
      <c r="Y275" s="346"/>
      <c r="Z275" s="346"/>
    </row>
    <row r="276" spans="1:26" ht="15" thickBot="1">
      <c r="A276" s="344"/>
      <c r="B276" s="346"/>
      <c r="C276" s="346"/>
      <c r="D276" s="346"/>
      <c r="E276" s="346"/>
      <c r="F276" s="346"/>
      <c r="G276" s="346"/>
      <c r="H276" s="346"/>
      <c r="I276" s="346"/>
      <c r="J276" s="346"/>
      <c r="K276" s="346"/>
      <c r="L276" s="346"/>
      <c r="M276" s="346"/>
      <c r="N276" s="346"/>
      <c r="O276" s="346"/>
      <c r="P276" s="346"/>
      <c r="Q276" s="346"/>
      <c r="R276" s="346"/>
      <c r="S276" s="346"/>
      <c r="T276" s="346"/>
      <c r="U276" s="346"/>
      <c r="V276" s="346"/>
      <c r="W276" s="346"/>
      <c r="X276" s="346"/>
      <c r="Y276" s="346"/>
      <c r="Z276" s="346"/>
    </row>
    <row r="277" spans="1:26" ht="15" thickBot="1">
      <c r="A277" s="344"/>
      <c r="B277" s="346"/>
      <c r="C277" s="346"/>
      <c r="D277" s="346"/>
      <c r="E277" s="346"/>
      <c r="F277" s="346"/>
      <c r="G277" s="346"/>
      <c r="H277" s="346"/>
      <c r="I277" s="346"/>
      <c r="J277" s="346"/>
      <c r="K277" s="346"/>
      <c r="L277" s="346"/>
      <c r="M277" s="346"/>
      <c r="N277" s="346"/>
      <c r="O277" s="346"/>
      <c r="P277" s="346"/>
      <c r="Q277" s="346"/>
      <c r="R277" s="346"/>
      <c r="S277" s="346"/>
      <c r="T277" s="346"/>
      <c r="U277" s="346"/>
      <c r="V277" s="346"/>
      <c r="W277" s="346"/>
      <c r="X277" s="346"/>
      <c r="Y277" s="346"/>
      <c r="Z277" s="346"/>
    </row>
    <row r="278" spans="1:26" ht="15" thickBot="1">
      <c r="A278" s="344"/>
      <c r="B278" s="346"/>
      <c r="C278" s="346"/>
      <c r="D278" s="346"/>
      <c r="E278" s="346"/>
      <c r="F278" s="346"/>
      <c r="G278" s="346"/>
      <c r="H278" s="346"/>
      <c r="I278" s="346"/>
      <c r="J278" s="346"/>
      <c r="K278" s="346"/>
      <c r="L278" s="346"/>
      <c r="M278" s="346"/>
      <c r="N278" s="346"/>
      <c r="O278" s="346"/>
      <c r="P278" s="346"/>
      <c r="Q278" s="346"/>
      <c r="R278" s="346"/>
      <c r="S278" s="346"/>
      <c r="T278" s="346"/>
      <c r="U278" s="346"/>
      <c r="V278" s="346"/>
      <c r="W278" s="346"/>
      <c r="X278" s="346"/>
      <c r="Y278" s="346"/>
      <c r="Z278" s="346"/>
    </row>
    <row r="279" spans="1:26" ht="15" thickBot="1">
      <c r="A279" s="344"/>
      <c r="B279" s="346"/>
      <c r="C279" s="346"/>
      <c r="D279" s="346"/>
      <c r="E279" s="346"/>
      <c r="F279" s="346"/>
      <c r="G279" s="346"/>
      <c r="H279" s="346"/>
      <c r="I279" s="346"/>
      <c r="J279" s="346"/>
      <c r="K279" s="346"/>
      <c r="L279" s="346"/>
      <c r="M279" s="346"/>
      <c r="N279" s="346"/>
      <c r="O279" s="346"/>
      <c r="P279" s="346"/>
      <c r="Q279" s="346"/>
      <c r="R279" s="346"/>
      <c r="S279" s="346"/>
      <c r="T279" s="346"/>
      <c r="U279" s="346"/>
      <c r="V279" s="346"/>
      <c r="W279" s="346"/>
      <c r="X279" s="346"/>
      <c r="Y279" s="346"/>
      <c r="Z279" s="346"/>
    </row>
    <row r="280" spans="1:26" ht="15" thickBot="1">
      <c r="A280" s="344"/>
      <c r="B280" s="346"/>
      <c r="C280" s="346"/>
      <c r="D280" s="346"/>
      <c r="E280" s="346"/>
      <c r="F280" s="346"/>
      <c r="G280" s="346"/>
      <c r="H280" s="346"/>
      <c r="I280" s="346"/>
      <c r="J280" s="346"/>
      <c r="K280" s="346"/>
      <c r="L280" s="346"/>
      <c r="M280" s="346"/>
      <c r="N280" s="346"/>
      <c r="O280" s="346"/>
      <c r="P280" s="346"/>
      <c r="Q280" s="346"/>
      <c r="R280" s="346"/>
      <c r="S280" s="346"/>
      <c r="T280" s="346"/>
      <c r="U280" s="346"/>
      <c r="V280" s="346"/>
      <c r="W280" s="346"/>
      <c r="X280" s="346"/>
      <c r="Y280" s="346"/>
      <c r="Z280" s="346"/>
    </row>
    <row r="281" spans="1:26" ht="15" thickBot="1">
      <c r="A281" s="344"/>
      <c r="B281" s="346"/>
      <c r="C281" s="346"/>
      <c r="D281" s="346"/>
      <c r="E281" s="346"/>
      <c r="F281" s="346"/>
      <c r="G281" s="346"/>
      <c r="H281" s="346"/>
      <c r="I281" s="346"/>
      <c r="J281" s="346"/>
      <c r="K281" s="346"/>
      <c r="L281" s="346"/>
      <c r="M281" s="346"/>
      <c r="N281" s="346"/>
      <c r="O281" s="346"/>
      <c r="P281" s="346"/>
      <c r="Q281" s="346"/>
      <c r="R281" s="346"/>
      <c r="S281" s="346"/>
      <c r="T281" s="346"/>
      <c r="U281" s="346"/>
      <c r="V281" s="346"/>
      <c r="W281" s="346"/>
      <c r="X281" s="346"/>
      <c r="Y281" s="346"/>
      <c r="Z281" s="346"/>
    </row>
    <row r="282" spans="1:26" ht="15" thickBot="1">
      <c r="A282" s="344"/>
      <c r="B282" s="346"/>
      <c r="C282" s="346"/>
      <c r="D282" s="346"/>
      <c r="E282" s="346"/>
      <c r="F282" s="346"/>
      <c r="G282" s="346"/>
      <c r="H282" s="346"/>
      <c r="I282" s="346"/>
      <c r="J282" s="346"/>
      <c r="K282" s="346"/>
      <c r="L282" s="346"/>
      <c r="M282" s="346"/>
      <c r="N282" s="346"/>
      <c r="O282" s="346"/>
      <c r="P282" s="346"/>
      <c r="Q282" s="346"/>
      <c r="R282" s="346"/>
      <c r="S282" s="346"/>
      <c r="T282" s="346"/>
      <c r="U282" s="346"/>
      <c r="V282" s="346"/>
      <c r="W282" s="346"/>
      <c r="X282" s="346"/>
      <c r="Y282" s="346"/>
      <c r="Z282" s="346"/>
    </row>
    <row r="283" spans="1:26" ht="15" thickBot="1">
      <c r="A283" s="344"/>
      <c r="B283" s="346"/>
      <c r="C283" s="346"/>
      <c r="D283" s="346"/>
      <c r="E283" s="346"/>
      <c r="F283" s="346"/>
      <c r="G283" s="346"/>
      <c r="H283" s="346"/>
      <c r="I283" s="346"/>
      <c r="J283" s="346"/>
      <c r="K283" s="346"/>
      <c r="L283" s="346"/>
      <c r="M283" s="346"/>
      <c r="N283" s="346"/>
      <c r="O283" s="346"/>
      <c r="P283" s="346"/>
      <c r="Q283" s="346"/>
      <c r="R283" s="346"/>
      <c r="S283" s="346"/>
      <c r="T283" s="346"/>
      <c r="U283" s="346"/>
      <c r="V283" s="346"/>
      <c r="W283" s="346"/>
      <c r="X283" s="346"/>
      <c r="Y283" s="346"/>
      <c r="Z283" s="346"/>
    </row>
    <row r="284" spans="1:26" ht="15" thickBot="1">
      <c r="A284" s="344"/>
      <c r="B284" s="346"/>
      <c r="C284" s="346"/>
      <c r="D284" s="346"/>
      <c r="E284" s="346"/>
      <c r="F284" s="346"/>
      <c r="G284" s="346"/>
      <c r="H284" s="346"/>
      <c r="I284" s="346"/>
      <c r="J284" s="346"/>
      <c r="K284" s="346"/>
      <c r="L284" s="346"/>
      <c r="M284" s="346"/>
      <c r="N284" s="346"/>
      <c r="O284" s="346"/>
      <c r="P284" s="346"/>
      <c r="Q284" s="346"/>
      <c r="R284" s="346"/>
      <c r="S284" s="346"/>
      <c r="T284" s="346"/>
      <c r="U284" s="346"/>
      <c r="V284" s="346"/>
      <c r="W284" s="346"/>
      <c r="X284" s="346"/>
      <c r="Y284" s="346"/>
      <c r="Z284" s="346"/>
    </row>
    <row r="285" spans="1:26" ht="15" thickBot="1">
      <c r="A285" s="344"/>
      <c r="B285" s="346"/>
      <c r="C285" s="346"/>
      <c r="D285" s="346"/>
      <c r="E285" s="346"/>
      <c r="F285" s="346"/>
      <c r="G285" s="346"/>
      <c r="H285" s="346"/>
      <c r="I285" s="346"/>
      <c r="J285" s="346"/>
      <c r="K285" s="346"/>
      <c r="L285" s="346"/>
      <c r="M285" s="346"/>
      <c r="N285" s="346"/>
      <c r="O285" s="346"/>
      <c r="P285" s="346"/>
      <c r="Q285" s="346"/>
      <c r="R285" s="346"/>
      <c r="S285" s="346"/>
      <c r="T285" s="346"/>
      <c r="U285" s="346"/>
      <c r="V285" s="346"/>
      <c r="W285" s="346"/>
      <c r="X285" s="346"/>
      <c r="Y285" s="346"/>
      <c r="Z285" s="346"/>
    </row>
    <row r="286" spans="1:26" ht="15" thickBot="1">
      <c r="A286" s="344"/>
      <c r="B286" s="346"/>
      <c r="C286" s="346"/>
      <c r="D286" s="346"/>
      <c r="E286" s="346"/>
      <c r="F286" s="346"/>
      <c r="G286" s="346"/>
      <c r="H286" s="346"/>
      <c r="I286" s="346"/>
      <c r="J286" s="346"/>
      <c r="K286" s="346"/>
      <c r="L286" s="346"/>
      <c r="M286" s="346"/>
      <c r="N286" s="346"/>
      <c r="O286" s="346"/>
      <c r="P286" s="346"/>
      <c r="Q286" s="346"/>
      <c r="R286" s="346"/>
      <c r="S286" s="346"/>
      <c r="T286" s="346"/>
      <c r="U286" s="346"/>
      <c r="V286" s="346"/>
      <c r="W286" s="346"/>
      <c r="X286" s="346"/>
      <c r="Y286" s="346"/>
      <c r="Z286" s="346"/>
    </row>
    <row r="287" spans="1:26" ht="15" thickBot="1">
      <c r="A287" s="344"/>
      <c r="B287" s="346"/>
      <c r="C287" s="346"/>
      <c r="D287" s="346"/>
      <c r="E287" s="346"/>
      <c r="F287" s="346"/>
      <c r="G287" s="346"/>
      <c r="H287" s="346"/>
      <c r="I287" s="346"/>
      <c r="J287" s="346"/>
      <c r="K287" s="346"/>
      <c r="L287" s="346"/>
      <c r="M287" s="346"/>
      <c r="N287" s="346"/>
      <c r="O287" s="346"/>
      <c r="P287" s="346"/>
      <c r="Q287" s="346"/>
      <c r="R287" s="346"/>
      <c r="S287" s="346"/>
      <c r="T287" s="346"/>
      <c r="U287" s="346"/>
      <c r="V287" s="346"/>
      <c r="W287" s="346"/>
      <c r="X287" s="346"/>
      <c r="Y287" s="346"/>
      <c r="Z287" s="346"/>
    </row>
    <row r="288" spans="1:26" ht="15" thickBot="1">
      <c r="A288" s="344"/>
      <c r="B288" s="346"/>
      <c r="C288" s="346"/>
      <c r="D288" s="346"/>
      <c r="E288" s="346"/>
      <c r="F288" s="346"/>
      <c r="G288" s="346"/>
      <c r="H288" s="346"/>
      <c r="I288" s="346"/>
      <c r="J288" s="346"/>
      <c r="K288" s="346"/>
      <c r="L288" s="346"/>
      <c r="M288" s="346"/>
      <c r="N288" s="346"/>
      <c r="O288" s="346"/>
      <c r="P288" s="346"/>
      <c r="Q288" s="346"/>
      <c r="R288" s="346"/>
      <c r="S288" s="346"/>
      <c r="T288" s="346"/>
      <c r="U288" s="346"/>
      <c r="V288" s="346"/>
      <c r="W288" s="346"/>
      <c r="X288" s="346"/>
      <c r="Y288" s="346"/>
      <c r="Z288" s="346"/>
    </row>
    <row r="289" spans="1:26" ht="15" thickBot="1">
      <c r="A289" s="344"/>
      <c r="B289" s="346"/>
      <c r="C289" s="346"/>
      <c r="D289" s="346"/>
      <c r="E289" s="346"/>
      <c r="F289" s="346"/>
      <c r="G289" s="346"/>
      <c r="H289" s="346"/>
      <c r="I289" s="346"/>
      <c r="J289" s="346"/>
      <c r="K289" s="346"/>
      <c r="L289" s="346"/>
      <c r="M289" s="346"/>
      <c r="N289" s="346"/>
      <c r="O289" s="346"/>
      <c r="P289" s="346"/>
      <c r="Q289" s="346"/>
      <c r="R289" s="346"/>
      <c r="S289" s="346"/>
      <c r="T289" s="346"/>
      <c r="U289" s="346"/>
      <c r="V289" s="346"/>
      <c r="W289" s="346"/>
      <c r="X289" s="346"/>
      <c r="Y289" s="346"/>
      <c r="Z289" s="346"/>
    </row>
    <row r="290" spans="1:26" ht="15" thickBot="1">
      <c r="A290" s="344"/>
      <c r="B290" s="346"/>
      <c r="C290" s="346"/>
      <c r="D290" s="346"/>
      <c r="E290" s="346"/>
      <c r="F290" s="346"/>
      <c r="G290" s="346"/>
      <c r="H290" s="346"/>
      <c r="I290" s="346"/>
      <c r="J290" s="346"/>
      <c r="K290" s="346"/>
      <c r="L290" s="346"/>
      <c r="M290" s="346"/>
      <c r="N290" s="346"/>
      <c r="O290" s="346"/>
      <c r="P290" s="346"/>
      <c r="Q290" s="346"/>
      <c r="R290" s="346"/>
      <c r="S290" s="346"/>
      <c r="T290" s="346"/>
      <c r="U290" s="346"/>
      <c r="V290" s="346"/>
      <c r="W290" s="346"/>
      <c r="X290" s="346"/>
      <c r="Y290" s="346"/>
      <c r="Z290" s="346"/>
    </row>
    <row r="291" spans="1:26" ht="15" thickBot="1">
      <c r="A291" s="344"/>
      <c r="B291" s="346"/>
      <c r="C291" s="346"/>
      <c r="D291" s="346"/>
      <c r="E291" s="346"/>
      <c r="F291" s="346"/>
      <c r="G291" s="346"/>
      <c r="H291" s="346"/>
      <c r="I291" s="346"/>
      <c r="J291" s="346"/>
      <c r="K291" s="346"/>
      <c r="L291" s="346"/>
      <c r="M291" s="346"/>
      <c r="N291" s="346"/>
      <c r="O291" s="346"/>
      <c r="P291" s="346"/>
      <c r="Q291" s="346"/>
      <c r="R291" s="346"/>
      <c r="S291" s="346"/>
      <c r="T291" s="346"/>
      <c r="U291" s="346"/>
      <c r="V291" s="346"/>
      <c r="W291" s="346"/>
      <c r="X291" s="346"/>
      <c r="Y291" s="346"/>
      <c r="Z291" s="346"/>
    </row>
    <row r="292" spans="1:26" ht="15" thickBot="1">
      <c r="A292" s="344"/>
      <c r="B292" s="346"/>
      <c r="C292" s="346"/>
      <c r="D292" s="346"/>
      <c r="E292" s="346"/>
      <c r="F292" s="346"/>
      <c r="G292" s="346"/>
      <c r="H292" s="346"/>
      <c r="I292" s="346"/>
      <c r="J292" s="346"/>
      <c r="K292" s="346"/>
      <c r="L292" s="346"/>
      <c r="M292" s="346"/>
      <c r="N292" s="346"/>
      <c r="O292" s="346"/>
      <c r="P292" s="346"/>
      <c r="Q292" s="346"/>
      <c r="R292" s="346"/>
      <c r="S292" s="346"/>
      <c r="T292" s="346"/>
      <c r="U292" s="346"/>
      <c r="V292" s="346"/>
      <c r="W292" s="346"/>
      <c r="X292" s="346"/>
      <c r="Y292" s="346"/>
      <c r="Z292" s="346"/>
    </row>
    <row r="293" spans="1:26" ht="15" thickBot="1">
      <c r="A293" s="344"/>
      <c r="B293" s="346"/>
      <c r="C293" s="346"/>
      <c r="D293" s="346"/>
      <c r="E293" s="346"/>
      <c r="F293" s="346"/>
      <c r="G293" s="346"/>
      <c r="H293" s="346"/>
      <c r="I293" s="346"/>
      <c r="J293" s="346"/>
      <c r="K293" s="346"/>
      <c r="L293" s="346"/>
      <c r="M293" s="346"/>
      <c r="N293" s="346"/>
      <c r="O293" s="346"/>
      <c r="P293" s="346"/>
      <c r="Q293" s="346"/>
      <c r="R293" s="346"/>
      <c r="S293" s="346"/>
      <c r="T293" s="346"/>
      <c r="U293" s="346"/>
      <c r="V293" s="346"/>
      <c r="W293" s="346"/>
      <c r="X293" s="346"/>
      <c r="Y293" s="346"/>
      <c r="Z293" s="346"/>
    </row>
    <row r="294" spans="1:26" ht="15" thickBot="1">
      <c r="A294" s="344"/>
      <c r="B294" s="346"/>
      <c r="C294" s="346"/>
      <c r="D294" s="346"/>
      <c r="E294" s="346"/>
      <c r="F294" s="346"/>
      <c r="G294" s="346"/>
      <c r="H294" s="346"/>
      <c r="I294" s="346"/>
      <c r="J294" s="346"/>
      <c r="K294" s="346"/>
      <c r="L294" s="346"/>
      <c r="M294" s="346"/>
      <c r="N294" s="346"/>
      <c r="O294" s="346"/>
      <c r="P294" s="346"/>
      <c r="Q294" s="346"/>
      <c r="R294" s="346"/>
      <c r="S294" s="346"/>
      <c r="T294" s="346"/>
      <c r="U294" s="346"/>
      <c r="V294" s="346"/>
      <c r="W294" s="346"/>
      <c r="X294" s="346"/>
      <c r="Y294" s="346"/>
      <c r="Z294" s="346"/>
    </row>
    <row r="295" spans="1:26" ht="15" thickBot="1">
      <c r="A295" s="344"/>
      <c r="B295" s="346"/>
      <c r="C295" s="346"/>
      <c r="D295" s="346"/>
      <c r="E295" s="346"/>
      <c r="F295" s="346"/>
      <c r="G295" s="346"/>
      <c r="H295" s="346"/>
      <c r="I295" s="346"/>
      <c r="J295" s="346"/>
      <c r="K295" s="346"/>
      <c r="L295" s="346"/>
      <c r="M295" s="346"/>
      <c r="N295" s="346"/>
      <c r="O295" s="346"/>
      <c r="P295" s="346"/>
      <c r="Q295" s="346"/>
      <c r="R295" s="346"/>
      <c r="S295" s="346"/>
      <c r="T295" s="346"/>
      <c r="U295" s="346"/>
      <c r="V295" s="346"/>
      <c r="W295" s="346"/>
      <c r="X295" s="346"/>
      <c r="Y295" s="346"/>
      <c r="Z295" s="346"/>
    </row>
    <row r="296" spans="1:26" ht="15" thickBot="1">
      <c r="A296" s="344"/>
      <c r="B296" s="346"/>
      <c r="C296" s="346"/>
      <c r="D296" s="346"/>
      <c r="E296" s="346"/>
      <c r="F296" s="346"/>
      <c r="G296" s="346"/>
      <c r="H296" s="346"/>
      <c r="I296" s="346"/>
      <c r="J296" s="346"/>
      <c r="K296" s="346"/>
      <c r="L296" s="346"/>
      <c r="M296" s="346"/>
      <c r="N296" s="346"/>
      <c r="O296" s="346"/>
      <c r="P296" s="346"/>
      <c r="Q296" s="346"/>
      <c r="R296" s="346"/>
      <c r="S296" s="346"/>
      <c r="T296" s="346"/>
      <c r="U296" s="346"/>
      <c r="V296" s="346"/>
      <c r="W296" s="346"/>
      <c r="X296" s="346"/>
      <c r="Y296" s="346"/>
      <c r="Z296" s="346"/>
    </row>
    <row r="297" spans="1:26" ht="15" thickBot="1">
      <c r="A297" s="344"/>
      <c r="B297" s="346"/>
      <c r="C297" s="346"/>
      <c r="D297" s="346"/>
      <c r="E297" s="346"/>
      <c r="F297" s="346"/>
      <c r="G297" s="346"/>
      <c r="H297" s="346"/>
      <c r="I297" s="346"/>
      <c r="J297" s="346"/>
      <c r="K297" s="346"/>
      <c r="L297" s="346"/>
      <c r="M297" s="346"/>
      <c r="N297" s="346"/>
      <c r="O297" s="346"/>
      <c r="P297" s="346"/>
      <c r="Q297" s="346"/>
      <c r="R297" s="346"/>
      <c r="S297" s="346"/>
      <c r="T297" s="346"/>
      <c r="U297" s="346"/>
      <c r="V297" s="346"/>
      <c r="W297" s="346"/>
      <c r="X297" s="346"/>
      <c r="Y297" s="346"/>
      <c r="Z297" s="346"/>
    </row>
    <row r="298" spans="1:26" ht="15" thickBot="1">
      <c r="A298" s="344"/>
      <c r="B298" s="346"/>
      <c r="C298" s="346"/>
      <c r="D298" s="346"/>
      <c r="E298" s="346"/>
      <c r="F298" s="346"/>
      <c r="G298" s="346"/>
      <c r="H298" s="346"/>
      <c r="I298" s="346"/>
      <c r="J298" s="346"/>
      <c r="K298" s="346"/>
      <c r="L298" s="346"/>
      <c r="M298" s="346"/>
      <c r="N298" s="346"/>
      <c r="O298" s="346"/>
      <c r="P298" s="346"/>
      <c r="Q298" s="346"/>
      <c r="R298" s="346"/>
      <c r="S298" s="346"/>
      <c r="T298" s="346"/>
      <c r="U298" s="346"/>
      <c r="V298" s="346"/>
      <c r="W298" s="346"/>
      <c r="X298" s="346"/>
      <c r="Y298" s="346"/>
      <c r="Z298" s="346"/>
    </row>
    <row r="299" spans="1:26" ht="15" thickBot="1">
      <c r="A299" s="344"/>
      <c r="B299" s="346"/>
      <c r="C299" s="346"/>
      <c r="D299" s="346"/>
      <c r="E299" s="346"/>
      <c r="F299" s="346"/>
      <c r="G299" s="346"/>
      <c r="H299" s="346"/>
      <c r="I299" s="346"/>
      <c r="J299" s="346"/>
      <c r="K299" s="346"/>
      <c r="L299" s="346"/>
      <c r="M299" s="346"/>
      <c r="N299" s="346"/>
      <c r="O299" s="346"/>
      <c r="P299" s="346"/>
      <c r="Q299" s="346"/>
      <c r="R299" s="346"/>
      <c r="S299" s="346"/>
      <c r="T299" s="346"/>
      <c r="U299" s="346"/>
      <c r="V299" s="346"/>
      <c r="W299" s="346"/>
      <c r="X299" s="346"/>
      <c r="Y299" s="346"/>
      <c r="Z299" s="346"/>
    </row>
    <row r="300" spans="1:26" ht="15" thickBot="1">
      <c r="A300" s="344"/>
      <c r="B300" s="346"/>
      <c r="C300" s="346"/>
      <c r="D300" s="346"/>
      <c r="E300" s="346"/>
      <c r="F300" s="346"/>
      <c r="G300" s="346"/>
      <c r="H300" s="346"/>
      <c r="I300" s="346"/>
      <c r="J300" s="346"/>
      <c r="K300" s="346"/>
      <c r="L300" s="346"/>
      <c r="M300" s="346"/>
      <c r="N300" s="346"/>
      <c r="O300" s="346"/>
      <c r="P300" s="346"/>
      <c r="Q300" s="346"/>
      <c r="R300" s="346"/>
      <c r="S300" s="346"/>
      <c r="T300" s="346"/>
      <c r="U300" s="346"/>
      <c r="V300" s="346"/>
      <c r="W300" s="346"/>
      <c r="X300" s="346"/>
      <c r="Y300" s="346"/>
      <c r="Z300" s="346"/>
    </row>
    <row r="301" spans="1:26" ht="15" thickBot="1">
      <c r="A301" s="344"/>
      <c r="B301" s="346"/>
      <c r="C301" s="346"/>
      <c r="D301" s="346"/>
      <c r="E301" s="346"/>
      <c r="F301" s="346"/>
      <c r="G301" s="346"/>
      <c r="H301" s="346"/>
      <c r="I301" s="346"/>
      <c r="J301" s="346"/>
      <c r="K301" s="346"/>
      <c r="L301" s="346"/>
      <c r="M301" s="346"/>
      <c r="N301" s="346"/>
      <c r="O301" s="346"/>
      <c r="P301" s="346"/>
      <c r="Q301" s="346"/>
      <c r="R301" s="346"/>
      <c r="S301" s="346"/>
      <c r="T301" s="346"/>
      <c r="U301" s="346"/>
      <c r="V301" s="346"/>
      <c r="W301" s="346"/>
      <c r="X301" s="346"/>
      <c r="Y301" s="346"/>
      <c r="Z301" s="346"/>
    </row>
    <row r="302" spans="1:26" ht="15" thickBot="1">
      <c r="A302" s="344"/>
      <c r="B302" s="346"/>
      <c r="C302" s="346"/>
      <c r="D302" s="346"/>
      <c r="E302" s="346"/>
      <c r="F302" s="346"/>
      <c r="G302" s="346"/>
      <c r="H302" s="346"/>
      <c r="I302" s="346"/>
      <c r="J302" s="346"/>
      <c r="K302" s="346"/>
      <c r="L302" s="346"/>
      <c r="M302" s="346"/>
      <c r="N302" s="346"/>
      <c r="O302" s="346"/>
      <c r="P302" s="346"/>
      <c r="Q302" s="346"/>
      <c r="R302" s="346"/>
      <c r="S302" s="346"/>
      <c r="T302" s="346"/>
      <c r="U302" s="346"/>
      <c r="V302" s="346"/>
      <c r="W302" s="346"/>
      <c r="X302" s="346"/>
      <c r="Y302" s="346"/>
      <c r="Z302" s="346"/>
    </row>
    <row r="303" spans="1:26" ht="15" thickBot="1">
      <c r="A303" s="344"/>
      <c r="B303" s="346"/>
      <c r="C303" s="346"/>
      <c r="D303" s="346"/>
      <c r="E303" s="346"/>
      <c r="F303" s="346"/>
      <c r="G303" s="346"/>
      <c r="H303" s="346"/>
      <c r="I303" s="346"/>
      <c r="J303" s="346"/>
      <c r="K303" s="346"/>
      <c r="L303" s="346"/>
      <c r="M303" s="346"/>
      <c r="N303" s="346"/>
      <c r="O303" s="346"/>
      <c r="P303" s="346"/>
      <c r="Q303" s="346"/>
      <c r="R303" s="346"/>
      <c r="S303" s="346"/>
      <c r="T303" s="346"/>
      <c r="U303" s="346"/>
      <c r="V303" s="346"/>
      <c r="W303" s="346"/>
      <c r="X303" s="346"/>
      <c r="Y303" s="346"/>
      <c r="Z303" s="346"/>
    </row>
    <row r="304" spans="1:26" ht="15" thickBot="1">
      <c r="A304" s="344"/>
      <c r="B304" s="346"/>
      <c r="C304" s="346"/>
      <c r="D304" s="346"/>
      <c r="E304" s="346"/>
      <c r="F304" s="346"/>
      <c r="G304" s="346"/>
      <c r="H304" s="346"/>
      <c r="I304" s="346"/>
      <c r="J304" s="346"/>
      <c r="K304" s="346"/>
      <c r="L304" s="346"/>
      <c r="M304" s="346"/>
      <c r="N304" s="346"/>
      <c r="O304" s="346"/>
      <c r="P304" s="346"/>
      <c r="Q304" s="346"/>
      <c r="R304" s="346"/>
      <c r="S304" s="346"/>
      <c r="T304" s="346"/>
      <c r="U304" s="346"/>
      <c r="V304" s="346"/>
      <c r="W304" s="346"/>
      <c r="X304" s="346"/>
      <c r="Y304" s="346"/>
      <c r="Z304" s="346"/>
    </row>
    <row r="305" spans="1:26" ht="15" thickBot="1">
      <c r="A305" s="344"/>
      <c r="B305" s="346"/>
      <c r="C305" s="346"/>
      <c r="D305" s="346"/>
      <c r="E305" s="346"/>
      <c r="F305" s="346"/>
      <c r="G305" s="346"/>
      <c r="H305" s="346"/>
      <c r="I305" s="346"/>
      <c r="J305" s="346"/>
      <c r="K305" s="346"/>
      <c r="L305" s="346"/>
      <c r="M305" s="346"/>
      <c r="N305" s="346"/>
      <c r="O305" s="346"/>
      <c r="P305" s="346"/>
      <c r="Q305" s="346"/>
      <c r="R305" s="346"/>
      <c r="S305" s="346"/>
      <c r="T305" s="346"/>
      <c r="U305" s="346"/>
      <c r="V305" s="346"/>
      <c r="W305" s="346"/>
      <c r="X305" s="346"/>
      <c r="Y305" s="346"/>
      <c r="Z305" s="346"/>
    </row>
    <row r="306" spans="1:26" ht="15" thickBot="1">
      <c r="A306" s="344"/>
      <c r="B306" s="346"/>
      <c r="C306" s="346"/>
      <c r="D306" s="346"/>
      <c r="E306" s="346"/>
      <c r="F306" s="346"/>
      <c r="G306" s="346"/>
      <c r="H306" s="346"/>
      <c r="I306" s="346"/>
      <c r="J306" s="346"/>
      <c r="K306" s="346"/>
      <c r="L306" s="346"/>
      <c r="M306" s="346"/>
      <c r="N306" s="346"/>
      <c r="O306" s="346"/>
      <c r="P306" s="346"/>
      <c r="Q306" s="346"/>
      <c r="R306" s="346"/>
      <c r="S306" s="346"/>
      <c r="T306" s="346"/>
      <c r="U306" s="346"/>
      <c r="V306" s="346"/>
      <c r="W306" s="346"/>
      <c r="X306" s="346"/>
      <c r="Y306" s="346"/>
      <c r="Z306" s="346"/>
    </row>
    <row r="307" spans="1:26" ht="15" thickBot="1">
      <c r="A307" s="344"/>
      <c r="B307" s="346"/>
      <c r="C307" s="346"/>
      <c r="D307" s="346"/>
      <c r="E307" s="346"/>
      <c r="F307" s="346"/>
      <c r="G307" s="346"/>
      <c r="H307" s="346"/>
      <c r="I307" s="346"/>
      <c r="J307" s="346"/>
      <c r="K307" s="346"/>
      <c r="L307" s="346"/>
      <c r="M307" s="346"/>
      <c r="N307" s="346"/>
      <c r="O307" s="346"/>
      <c r="P307" s="346"/>
      <c r="Q307" s="346"/>
      <c r="R307" s="346"/>
      <c r="S307" s="346"/>
      <c r="T307" s="346"/>
      <c r="U307" s="346"/>
      <c r="V307" s="346"/>
      <c r="W307" s="346"/>
      <c r="X307" s="346"/>
      <c r="Y307" s="346"/>
      <c r="Z307" s="346"/>
    </row>
    <row r="308" spans="1:26" ht="15" thickBot="1">
      <c r="A308" s="344"/>
      <c r="B308" s="346"/>
      <c r="C308" s="346"/>
      <c r="D308" s="346"/>
      <c r="E308" s="346"/>
      <c r="F308" s="346"/>
      <c r="G308" s="346"/>
      <c r="H308" s="346"/>
      <c r="I308" s="346"/>
      <c r="J308" s="346"/>
      <c r="K308" s="346"/>
      <c r="L308" s="346"/>
      <c r="M308" s="346"/>
      <c r="N308" s="346"/>
      <c r="O308" s="346"/>
      <c r="P308" s="346"/>
      <c r="Q308" s="346"/>
      <c r="R308" s="346"/>
      <c r="S308" s="346"/>
      <c r="T308" s="346"/>
      <c r="U308" s="346"/>
      <c r="V308" s="346"/>
      <c r="W308" s="346"/>
      <c r="X308" s="346"/>
      <c r="Y308" s="346"/>
      <c r="Z308" s="346"/>
    </row>
    <row r="309" spans="1:26" ht="15" thickBot="1">
      <c r="A309" s="344"/>
      <c r="B309" s="346"/>
      <c r="C309" s="346"/>
      <c r="D309" s="346"/>
      <c r="E309" s="346"/>
      <c r="F309" s="346"/>
      <c r="G309" s="346"/>
      <c r="H309" s="346"/>
      <c r="I309" s="346"/>
      <c r="J309" s="346"/>
      <c r="K309" s="346"/>
      <c r="L309" s="346"/>
      <c r="M309" s="346"/>
      <c r="N309" s="346"/>
      <c r="O309" s="346"/>
      <c r="P309" s="346"/>
      <c r="Q309" s="346"/>
      <c r="R309" s="346"/>
      <c r="S309" s="346"/>
      <c r="T309" s="346"/>
      <c r="U309" s="346"/>
      <c r="V309" s="346"/>
      <c r="W309" s="346"/>
      <c r="X309" s="346"/>
      <c r="Y309" s="346"/>
      <c r="Z309" s="346"/>
    </row>
    <row r="310" spans="1:26" ht="15" thickBot="1">
      <c r="A310" s="344"/>
      <c r="B310" s="346"/>
      <c r="C310" s="346"/>
      <c r="D310" s="346"/>
      <c r="E310" s="346"/>
      <c r="F310" s="346"/>
      <c r="G310" s="346"/>
      <c r="H310" s="346"/>
      <c r="I310" s="346"/>
      <c r="J310" s="346"/>
      <c r="K310" s="346"/>
      <c r="L310" s="346"/>
      <c r="M310" s="346"/>
      <c r="N310" s="346"/>
      <c r="O310" s="346"/>
      <c r="P310" s="346"/>
      <c r="Q310" s="346"/>
      <c r="R310" s="346"/>
      <c r="S310" s="346"/>
      <c r="T310" s="346"/>
      <c r="U310" s="346"/>
      <c r="V310" s="346"/>
      <c r="W310" s="346"/>
      <c r="X310" s="346"/>
      <c r="Y310" s="346"/>
      <c r="Z310" s="346"/>
    </row>
    <row r="311" spans="1:26" ht="15" thickBot="1">
      <c r="A311" s="344"/>
      <c r="B311" s="346"/>
      <c r="C311" s="346"/>
      <c r="D311" s="346"/>
      <c r="E311" s="346"/>
      <c r="F311" s="346"/>
      <c r="G311" s="346"/>
      <c r="H311" s="346"/>
      <c r="I311" s="346"/>
      <c r="J311" s="346"/>
      <c r="K311" s="346"/>
      <c r="L311" s="346"/>
      <c r="M311" s="346"/>
      <c r="N311" s="346"/>
      <c r="O311" s="346"/>
      <c r="P311" s="346"/>
      <c r="Q311" s="346"/>
      <c r="R311" s="346"/>
      <c r="S311" s="346"/>
      <c r="T311" s="346"/>
      <c r="U311" s="346"/>
      <c r="V311" s="346"/>
      <c r="W311" s="346"/>
      <c r="X311" s="346"/>
      <c r="Y311" s="346"/>
      <c r="Z311" s="346"/>
    </row>
    <row r="312" spans="1:26" ht="15" thickBot="1">
      <c r="A312" s="344"/>
      <c r="B312" s="346"/>
      <c r="C312" s="346"/>
      <c r="D312" s="346"/>
      <c r="E312" s="346"/>
      <c r="F312" s="346"/>
      <c r="G312" s="346"/>
      <c r="H312" s="346"/>
      <c r="I312" s="346"/>
      <c r="J312" s="346"/>
      <c r="K312" s="346"/>
      <c r="L312" s="346"/>
      <c r="M312" s="346"/>
      <c r="N312" s="346"/>
      <c r="O312" s="346"/>
      <c r="P312" s="346"/>
      <c r="Q312" s="346"/>
      <c r="R312" s="346"/>
      <c r="S312" s="346"/>
      <c r="T312" s="346"/>
      <c r="U312" s="346"/>
      <c r="V312" s="346"/>
      <c r="W312" s="346"/>
      <c r="X312" s="346"/>
      <c r="Y312" s="346"/>
      <c r="Z312" s="346"/>
    </row>
    <row r="313" spans="1:26" ht="15" thickBot="1">
      <c r="A313" s="344"/>
      <c r="B313" s="346"/>
      <c r="C313" s="346"/>
      <c r="D313" s="346"/>
      <c r="E313" s="346"/>
      <c r="F313" s="346"/>
      <c r="G313" s="346"/>
      <c r="H313" s="346"/>
      <c r="I313" s="346"/>
      <c r="J313" s="346"/>
      <c r="K313" s="346"/>
      <c r="L313" s="346"/>
      <c r="M313" s="346"/>
      <c r="N313" s="346"/>
      <c r="O313" s="346"/>
      <c r="P313" s="346"/>
      <c r="Q313" s="346"/>
      <c r="R313" s="346"/>
      <c r="S313" s="346"/>
      <c r="T313" s="346"/>
      <c r="U313" s="346"/>
      <c r="V313" s="346"/>
      <c r="W313" s="346"/>
      <c r="X313" s="346"/>
      <c r="Y313" s="346"/>
      <c r="Z313" s="346"/>
    </row>
    <row r="314" spans="1:26" ht="15" thickBot="1">
      <c r="A314" s="344"/>
      <c r="B314" s="346"/>
      <c r="C314" s="346"/>
      <c r="D314" s="346"/>
      <c r="E314" s="346"/>
      <c r="F314" s="346"/>
      <c r="G314" s="346"/>
      <c r="H314" s="346"/>
      <c r="I314" s="346"/>
      <c r="J314" s="346"/>
      <c r="K314" s="346"/>
      <c r="L314" s="346"/>
      <c r="M314" s="346"/>
      <c r="N314" s="346"/>
      <c r="O314" s="346"/>
      <c r="P314" s="346"/>
      <c r="Q314" s="346"/>
      <c r="R314" s="346"/>
      <c r="S314" s="346"/>
      <c r="T314" s="346"/>
      <c r="U314" s="346"/>
      <c r="V314" s="346"/>
      <c r="W314" s="346"/>
      <c r="X314" s="346"/>
      <c r="Y314" s="346"/>
      <c r="Z314" s="346"/>
    </row>
    <row r="315" spans="1:26" ht="15" thickBot="1">
      <c r="A315" s="344"/>
      <c r="B315" s="346"/>
      <c r="C315" s="346"/>
      <c r="D315" s="346"/>
      <c r="E315" s="346"/>
      <c r="F315" s="346"/>
      <c r="G315" s="346"/>
      <c r="H315" s="346"/>
      <c r="I315" s="346"/>
      <c r="J315" s="346"/>
      <c r="K315" s="346"/>
      <c r="L315" s="346"/>
      <c r="M315" s="346"/>
      <c r="N315" s="346"/>
      <c r="O315" s="346"/>
      <c r="P315" s="346"/>
      <c r="Q315" s="346"/>
      <c r="R315" s="346"/>
      <c r="S315" s="346"/>
      <c r="T315" s="346"/>
      <c r="U315" s="346"/>
      <c r="V315" s="346"/>
      <c r="W315" s="346"/>
      <c r="X315" s="346"/>
      <c r="Y315" s="346"/>
      <c r="Z315" s="346"/>
    </row>
    <row r="316" spans="1:26" ht="15" thickBot="1">
      <c r="A316" s="344"/>
      <c r="B316" s="346"/>
      <c r="C316" s="346"/>
      <c r="D316" s="346"/>
      <c r="E316" s="346"/>
      <c r="F316" s="346"/>
      <c r="G316" s="346"/>
      <c r="H316" s="346"/>
      <c r="I316" s="346"/>
      <c r="J316" s="346"/>
      <c r="K316" s="346"/>
      <c r="L316" s="346"/>
      <c r="M316" s="346"/>
      <c r="N316" s="346"/>
      <c r="O316" s="346"/>
      <c r="P316" s="346"/>
      <c r="Q316" s="346"/>
      <c r="R316" s="346"/>
      <c r="S316" s="346"/>
      <c r="T316" s="346"/>
      <c r="U316" s="346"/>
      <c r="V316" s="346"/>
      <c r="W316" s="346"/>
      <c r="X316" s="346"/>
      <c r="Y316" s="346"/>
      <c r="Z316" s="346"/>
    </row>
    <row r="317" spans="1:26" ht="15" thickBot="1">
      <c r="A317" s="344"/>
      <c r="B317" s="346"/>
      <c r="C317" s="346"/>
      <c r="D317" s="346"/>
      <c r="E317" s="346"/>
      <c r="F317" s="346"/>
      <c r="G317" s="346"/>
      <c r="H317" s="346"/>
      <c r="I317" s="346"/>
      <c r="J317" s="346"/>
      <c r="K317" s="346"/>
      <c r="L317" s="346"/>
      <c r="M317" s="346"/>
      <c r="N317" s="346"/>
      <c r="O317" s="346"/>
      <c r="P317" s="346"/>
      <c r="Q317" s="346"/>
      <c r="R317" s="346"/>
      <c r="S317" s="346"/>
      <c r="T317" s="346"/>
      <c r="U317" s="346"/>
      <c r="V317" s="346"/>
      <c r="W317" s="346"/>
      <c r="X317" s="346"/>
      <c r="Y317" s="346"/>
      <c r="Z317" s="346"/>
    </row>
    <row r="318" spans="1:26" ht="15" thickBot="1">
      <c r="A318" s="344"/>
      <c r="B318" s="346"/>
      <c r="C318" s="346"/>
      <c r="D318" s="346"/>
      <c r="E318" s="346"/>
      <c r="F318" s="346"/>
      <c r="G318" s="346"/>
      <c r="H318" s="346"/>
      <c r="I318" s="346"/>
      <c r="J318" s="346"/>
      <c r="K318" s="346"/>
      <c r="L318" s="346"/>
      <c r="M318" s="346"/>
      <c r="N318" s="346"/>
      <c r="O318" s="346"/>
      <c r="P318" s="346"/>
      <c r="Q318" s="346"/>
      <c r="R318" s="346"/>
      <c r="S318" s="346"/>
      <c r="T318" s="346"/>
      <c r="U318" s="346"/>
      <c r="V318" s="346"/>
      <c r="W318" s="346"/>
      <c r="X318" s="346"/>
      <c r="Y318" s="346"/>
      <c r="Z318" s="346"/>
    </row>
    <row r="319" spans="1:26" ht="15" thickBot="1">
      <c r="A319" s="344"/>
      <c r="B319" s="346"/>
      <c r="C319" s="346"/>
      <c r="D319" s="346"/>
      <c r="E319" s="346"/>
      <c r="F319" s="346"/>
      <c r="G319" s="346"/>
      <c r="H319" s="346"/>
      <c r="I319" s="346"/>
      <c r="J319" s="346"/>
      <c r="K319" s="346"/>
      <c r="L319" s="346"/>
      <c r="M319" s="346"/>
      <c r="N319" s="346"/>
      <c r="O319" s="346"/>
      <c r="P319" s="346"/>
      <c r="Q319" s="346"/>
      <c r="R319" s="346"/>
      <c r="S319" s="346"/>
      <c r="T319" s="346"/>
      <c r="U319" s="346"/>
      <c r="V319" s="346"/>
      <c r="W319" s="346"/>
      <c r="X319" s="346"/>
      <c r="Y319" s="346"/>
      <c r="Z319" s="346"/>
    </row>
    <row r="320" spans="1:26" ht="15" thickBot="1">
      <c r="A320" s="344"/>
      <c r="B320" s="346"/>
      <c r="C320" s="346"/>
      <c r="D320" s="346"/>
      <c r="E320" s="346"/>
      <c r="F320" s="346"/>
      <c r="G320" s="346"/>
      <c r="H320" s="346"/>
      <c r="I320" s="346"/>
      <c r="J320" s="346"/>
      <c r="K320" s="346"/>
      <c r="L320" s="346"/>
      <c r="M320" s="346"/>
      <c r="N320" s="346"/>
      <c r="O320" s="346"/>
      <c r="P320" s="346"/>
      <c r="Q320" s="346"/>
      <c r="R320" s="346"/>
      <c r="S320" s="346"/>
      <c r="T320" s="346"/>
      <c r="U320" s="346"/>
      <c r="V320" s="346"/>
      <c r="W320" s="346"/>
      <c r="X320" s="346"/>
      <c r="Y320" s="346"/>
      <c r="Z320" s="346"/>
    </row>
    <row r="321" spans="1:26" ht="15" thickBot="1">
      <c r="A321" s="344"/>
      <c r="B321" s="346"/>
      <c r="C321" s="346"/>
      <c r="D321" s="346"/>
      <c r="E321" s="346"/>
      <c r="F321" s="346"/>
      <c r="G321" s="346"/>
      <c r="H321" s="346"/>
      <c r="I321" s="346"/>
      <c r="J321" s="346"/>
      <c r="K321" s="346"/>
      <c r="L321" s="346"/>
      <c r="M321" s="346"/>
      <c r="N321" s="346"/>
      <c r="O321" s="346"/>
      <c r="P321" s="346"/>
      <c r="Q321" s="346"/>
      <c r="R321" s="346"/>
      <c r="S321" s="346"/>
      <c r="T321" s="346"/>
      <c r="U321" s="346"/>
      <c r="V321" s="346"/>
      <c r="W321" s="346"/>
      <c r="X321" s="346"/>
      <c r="Y321" s="346"/>
      <c r="Z321" s="346"/>
    </row>
    <row r="322" spans="1:26" ht="15" thickBot="1">
      <c r="A322" s="344"/>
      <c r="B322" s="346"/>
      <c r="C322" s="346"/>
      <c r="D322" s="346"/>
      <c r="E322" s="346"/>
      <c r="F322" s="346"/>
      <c r="G322" s="346"/>
      <c r="H322" s="346"/>
      <c r="I322" s="346"/>
      <c r="J322" s="346"/>
      <c r="K322" s="346"/>
      <c r="L322" s="346"/>
      <c r="M322" s="346"/>
      <c r="N322" s="346"/>
      <c r="O322" s="346"/>
      <c r="P322" s="346"/>
      <c r="Q322" s="346"/>
      <c r="R322" s="346"/>
      <c r="S322" s="346"/>
      <c r="T322" s="346"/>
      <c r="U322" s="346"/>
      <c r="V322" s="346"/>
      <c r="W322" s="346"/>
      <c r="X322" s="346"/>
      <c r="Y322" s="346"/>
      <c r="Z322" s="346"/>
    </row>
    <row r="323" spans="1:26" ht="15" thickBot="1">
      <c r="A323" s="344"/>
      <c r="B323" s="346"/>
      <c r="C323" s="346"/>
      <c r="D323" s="346"/>
      <c r="E323" s="346"/>
      <c r="F323" s="346"/>
      <c r="G323" s="346"/>
      <c r="H323" s="346"/>
      <c r="I323" s="346"/>
      <c r="J323" s="346"/>
      <c r="K323" s="346"/>
      <c r="L323" s="346"/>
      <c r="M323" s="346"/>
      <c r="N323" s="346"/>
      <c r="O323" s="346"/>
      <c r="P323" s="346"/>
      <c r="Q323" s="346"/>
      <c r="R323" s="346"/>
      <c r="S323" s="346"/>
      <c r="T323" s="346"/>
      <c r="U323" s="346"/>
      <c r="V323" s="346"/>
      <c r="W323" s="346"/>
      <c r="X323" s="346"/>
      <c r="Y323" s="346"/>
      <c r="Z323" s="346"/>
    </row>
    <row r="324" spans="1:26" ht="15" thickBot="1">
      <c r="A324" s="344"/>
      <c r="B324" s="346"/>
      <c r="C324" s="346"/>
      <c r="D324" s="346"/>
      <c r="E324" s="346"/>
      <c r="F324" s="346"/>
      <c r="G324" s="346"/>
      <c r="H324" s="346"/>
      <c r="I324" s="346"/>
      <c r="J324" s="346"/>
      <c r="K324" s="346"/>
      <c r="L324" s="346"/>
      <c r="M324" s="346"/>
      <c r="N324" s="346"/>
      <c r="O324" s="346"/>
      <c r="P324" s="346"/>
      <c r="Q324" s="346"/>
      <c r="R324" s="346"/>
      <c r="S324" s="346"/>
      <c r="T324" s="346"/>
      <c r="U324" s="346"/>
      <c r="V324" s="346"/>
      <c r="W324" s="346"/>
      <c r="X324" s="346"/>
      <c r="Y324" s="346"/>
      <c r="Z324" s="346"/>
    </row>
    <row r="325" spans="1:26" ht="15" thickBot="1">
      <c r="A325" s="344"/>
      <c r="B325" s="346"/>
      <c r="C325" s="346"/>
      <c r="D325" s="346"/>
      <c r="E325" s="346"/>
      <c r="F325" s="346"/>
      <c r="G325" s="346"/>
      <c r="H325" s="346"/>
      <c r="I325" s="346"/>
      <c r="J325" s="346"/>
      <c r="K325" s="346"/>
      <c r="L325" s="346"/>
      <c r="M325" s="346"/>
      <c r="N325" s="346"/>
      <c r="O325" s="346"/>
      <c r="P325" s="346"/>
      <c r="Q325" s="346"/>
      <c r="R325" s="346"/>
      <c r="S325" s="346"/>
      <c r="T325" s="346"/>
      <c r="U325" s="346"/>
      <c r="V325" s="346"/>
      <c r="W325" s="346"/>
      <c r="X325" s="346"/>
      <c r="Y325" s="346"/>
      <c r="Z325" s="346"/>
    </row>
    <row r="326" spans="1:26" ht="15" thickBot="1">
      <c r="A326" s="344"/>
      <c r="B326" s="346"/>
      <c r="C326" s="346"/>
      <c r="D326" s="346"/>
      <c r="E326" s="346"/>
      <c r="F326" s="346"/>
      <c r="G326" s="346"/>
      <c r="H326" s="346"/>
      <c r="I326" s="346"/>
      <c r="J326" s="346"/>
      <c r="K326" s="346"/>
      <c r="L326" s="346"/>
      <c r="M326" s="346"/>
      <c r="N326" s="346"/>
      <c r="O326" s="346"/>
      <c r="P326" s="346"/>
      <c r="Q326" s="346"/>
      <c r="R326" s="346"/>
      <c r="S326" s="346"/>
      <c r="T326" s="346"/>
      <c r="U326" s="346"/>
      <c r="V326" s="346"/>
      <c r="W326" s="346"/>
      <c r="X326" s="346"/>
      <c r="Y326" s="346"/>
      <c r="Z326" s="346"/>
    </row>
    <row r="327" spans="1:26" ht="15" thickBot="1">
      <c r="A327" s="344"/>
      <c r="B327" s="346"/>
      <c r="C327" s="346"/>
      <c r="D327" s="346"/>
      <c r="E327" s="346"/>
      <c r="F327" s="346"/>
      <c r="G327" s="346"/>
      <c r="H327" s="346"/>
      <c r="I327" s="346"/>
      <c r="J327" s="346"/>
      <c r="K327" s="346"/>
      <c r="L327" s="346"/>
      <c r="M327" s="346"/>
      <c r="N327" s="346"/>
      <c r="O327" s="346"/>
      <c r="P327" s="346"/>
      <c r="Q327" s="346"/>
      <c r="R327" s="346"/>
      <c r="S327" s="346"/>
      <c r="T327" s="346"/>
      <c r="U327" s="346"/>
      <c r="V327" s="346"/>
      <c r="W327" s="346"/>
      <c r="X327" s="346"/>
      <c r="Y327" s="346"/>
      <c r="Z327" s="346"/>
    </row>
    <row r="328" spans="1:26" ht="15" thickBot="1">
      <c r="A328" s="344"/>
      <c r="B328" s="346"/>
      <c r="C328" s="346"/>
      <c r="D328" s="346"/>
      <c r="E328" s="346"/>
      <c r="F328" s="346"/>
      <c r="G328" s="346"/>
      <c r="H328" s="346"/>
      <c r="I328" s="346"/>
      <c r="J328" s="346"/>
      <c r="K328" s="346"/>
      <c r="L328" s="346"/>
      <c r="M328" s="346"/>
      <c r="N328" s="346"/>
      <c r="O328" s="346"/>
      <c r="P328" s="346"/>
      <c r="Q328" s="346"/>
      <c r="R328" s="346"/>
      <c r="S328" s="346"/>
      <c r="T328" s="346"/>
      <c r="U328" s="346"/>
      <c r="V328" s="346"/>
      <c r="W328" s="346"/>
      <c r="X328" s="346"/>
      <c r="Y328" s="346"/>
      <c r="Z328" s="346"/>
    </row>
    <row r="329" spans="1:26" ht="15" thickBot="1">
      <c r="A329" s="344"/>
      <c r="B329" s="346"/>
      <c r="C329" s="346"/>
      <c r="D329" s="346"/>
      <c r="E329" s="346"/>
      <c r="F329" s="346"/>
      <c r="G329" s="346"/>
      <c r="H329" s="346"/>
      <c r="I329" s="346"/>
      <c r="J329" s="346"/>
      <c r="K329" s="346"/>
      <c r="L329" s="346"/>
      <c r="M329" s="346"/>
      <c r="N329" s="346"/>
      <c r="O329" s="346"/>
      <c r="P329" s="346"/>
      <c r="Q329" s="346"/>
      <c r="R329" s="346"/>
      <c r="S329" s="346"/>
      <c r="T329" s="346"/>
      <c r="U329" s="346"/>
      <c r="V329" s="346"/>
      <c r="W329" s="346"/>
      <c r="X329" s="346"/>
      <c r="Y329" s="346"/>
      <c r="Z329" s="346"/>
    </row>
    <row r="330" spans="1:26" ht="15" thickBot="1">
      <c r="A330" s="344"/>
      <c r="B330" s="346"/>
      <c r="C330" s="346"/>
      <c r="D330" s="346"/>
      <c r="E330" s="346"/>
      <c r="F330" s="346"/>
      <c r="G330" s="346"/>
      <c r="H330" s="346"/>
      <c r="I330" s="346"/>
      <c r="J330" s="346"/>
      <c r="K330" s="346"/>
      <c r="L330" s="346"/>
      <c r="M330" s="346"/>
      <c r="N330" s="346"/>
      <c r="O330" s="346"/>
      <c r="P330" s="346"/>
      <c r="Q330" s="346"/>
      <c r="R330" s="346"/>
      <c r="S330" s="346"/>
      <c r="T330" s="346"/>
      <c r="U330" s="346"/>
      <c r="V330" s="346"/>
      <c r="W330" s="346"/>
      <c r="X330" s="346"/>
      <c r="Y330" s="346"/>
      <c r="Z330" s="346"/>
    </row>
    <row r="331" spans="1:26" ht="15" thickBot="1">
      <c r="A331" s="344"/>
      <c r="B331" s="346"/>
      <c r="C331" s="346"/>
      <c r="D331" s="346"/>
      <c r="E331" s="346"/>
      <c r="F331" s="346"/>
      <c r="G331" s="346"/>
      <c r="H331" s="346"/>
      <c r="I331" s="346"/>
      <c r="J331" s="346"/>
      <c r="K331" s="346"/>
      <c r="L331" s="346"/>
      <c r="M331" s="346"/>
      <c r="N331" s="346"/>
      <c r="O331" s="346"/>
      <c r="P331" s="346"/>
      <c r="Q331" s="346"/>
      <c r="R331" s="346"/>
      <c r="S331" s="346"/>
      <c r="T331" s="346"/>
      <c r="U331" s="346"/>
      <c r="V331" s="346"/>
      <c r="W331" s="346"/>
      <c r="X331" s="346"/>
      <c r="Y331" s="346"/>
      <c r="Z331" s="346"/>
    </row>
    <row r="332" spans="1:26" ht="15" thickBot="1">
      <c r="A332" s="344"/>
      <c r="B332" s="346"/>
      <c r="C332" s="346"/>
      <c r="D332" s="346"/>
      <c r="E332" s="346"/>
      <c r="F332" s="346"/>
      <c r="G332" s="346"/>
      <c r="H332" s="346"/>
      <c r="I332" s="346"/>
      <c r="J332" s="346"/>
      <c r="K332" s="346"/>
      <c r="L332" s="346"/>
      <c r="M332" s="346"/>
      <c r="N332" s="346"/>
      <c r="O332" s="346"/>
      <c r="P332" s="346"/>
      <c r="Q332" s="346"/>
      <c r="R332" s="346"/>
      <c r="S332" s="346"/>
      <c r="T332" s="346"/>
      <c r="U332" s="346"/>
      <c r="V332" s="346"/>
      <c r="W332" s="346"/>
      <c r="X332" s="346"/>
      <c r="Y332" s="346"/>
      <c r="Z332" s="346"/>
    </row>
    <row r="333" spans="1:26" ht="15" thickBot="1">
      <c r="A333" s="344"/>
      <c r="B333" s="346"/>
      <c r="C333" s="346"/>
      <c r="D333" s="346"/>
      <c r="E333" s="346"/>
      <c r="F333" s="346"/>
      <c r="G333" s="346"/>
      <c r="H333" s="346"/>
      <c r="I333" s="346"/>
      <c r="J333" s="346"/>
      <c r="K333" s="346"/>
      <c r="L333" s="346"/>
      <c r="M333" s="346"/>
      <c r="N333" s="346"/>
      <c r="O333" s="346"/>
      <c r="P333" s="346"/>
      <c r="Q333" s="346"/>
      <c r="R333" s="346"/>
      <c r="S333" s="346"/>
      <c r="T333" s="346"/>
      <c r="U333" s="346"/>
      <c r="V333" s="346"/>
      <c r="W333" s="346"/>
      <c r="X333" s="346"/>
      <c r="Y333" s="346"/>
      <c r="Z333" s="346"/>
    </row>
    <row r="334" spans="1:26" ht="15" thickBot="1">
      <c r="A334" s="344"/>
      <c r="B334" s="346"/>
      <c r="C334" s="346"/>
      <c r="D334" s="346"/>
      <c r="E334" s="346"/>
      <c r="F334" s="346"/>
      <c r="G334" s="346"/>
      <c r="H334" s="346"/>
      <c r="I334" s="346"/>
      <c r="J334" s="346"/>
      <c r="K334" s="346"/>
      <c r="L334" s="346"/>
      <c r="M334" s="346"/>
      <c r="N334" s="346"/>
      <c r="O334" s="346"/>
      <c r="P334" s="346"/>
      <c r="Q334" s="346"/>
      <c r="R334" s="346"/>
      <c r="S334" s="346"/>
      <c r="T334" s="346"/>
      <c r="U334" s="346"/>
      <c r="V334" s="346"/>
      <c r="W334" s="346"/>
      <c r="X334" s="346"/>
      <c r="Y334" s="346"/>
      <c r="Z334" s="346"/>
    </row>
    <row r="335" spans="1:26" ht="15" thickBot="1">
      <c r="A335" s="344"/>
      <c r="B335" s="346"/>
      <c r="C335" s="346"/>
      <c r="D335" s="346"/>
      <c r="E335" s="346"/>
      <c r="F335" s="346"/>
      <c r="G335" s="346"/>
      <c r="H335" s="346"/>
      <c r="I335" s="346"/>
      <c r="J335" s="346"/>
      <c r="K335" s="346"/>
      <c r="L335" s="346"/>
      <c r="M335" s="346"/>
      <c r="N335" s="346"/>
      <c r="O335" s="346"/>
      <c r="P335" s="346"/>
      <c r="Q335" s="346"/>
      <c r="R335" s="346"/>
      <c r="S335" s="346"/>
      <c r="T335" s="346"/>
      <c r="U335" s="346"/>
      <c r="V335" s="346"/>
      <c r="W335" s="346"/>
      <c r="X335" s="346"/>
      <c r="Y335" s="346"/>
      <c r="Z335" s="346"/>
    </row>
    <row r="336" spans="1:26" ht="15" thickBot="1">
      <c r="A336" s="344"/>
      <c r="B336" s="346"/>
      <c r="C336" s="346"/>
      <c r="D336" s="346"/>
      <c r="E336" s="346"/>
      <c r="F336" s="346"/>
      <c r="G336" s="346"/>
      <c r="H336" s="346"/>
      <c r="I336" s="346"/>
      <c r="J336" s="346"/>
      <c r="K336" s="346"/>
      <c r="L336" s="346"/>
      <c r="M336" s="346"/>
      <c r="N336" s="346"/>
      <c r="O336" s="346"/>
      <c r="P336" s="346"/>
      <c r="Q336" s="346"/>
      <c r="R336" s="346"/>
      <c r="S336" s="346"/>
      <c r="T336" s="346"/>
      <c r="U336" s="346"/>
      <c r="V336" s="346"/>
      <c r="W336" s="346"/>
      <c r="X336" s="346"/>
      <c r="Y336" s="346"/>
      <c r="Z336" s="346"/>
    </row>
    <row r="337" spans="1:26" ht="15" thickBot="1">
      <c r="A337" s="344"/>
      <c r="B337" s="346"/>
      <c r="C337" s="346"/>
      <c r="D337" s="346"/>
      <c r="E337" s="346"/>
      <c r="F337" s="346"/>
      <c r="G337" s="346"/>
      <c r="H337" s="346"/>
      <c r="I337" s="346"/>
      <c r="J337" s="346"/>
      <c r="K337" s="346"/>
      <c r="L337" s="346"/>
      <c r="M337" s="346"/>
      <c r="N337" s="346"/>
      <c r="O337" s="346"/>
      <c r="P337" s="346"/>
      <c r="Q337" s="346"/>
      <c r="R337" s="346"/>
      <c r="S337" s="346"/>
      <c r="T337" s="346"/>
      <c r="U337" s="346"/>
      <c r="V337" s="346"/>
      <c r="W337" s="346"/>
      <c r="X337" s="346"/>
      <c r="Y337" s="346"/>
      <c r="Z337" s="346"/>
    </row>
    <row r="338" spans="1:26" ht="15" thickBot="1">
      <c r="A338" s="344"/>
      <c r="B338" s="346"/>
      <c r="C338" s="346"/>
      <c r="D338" s="346"/>
      <c r="E338" s="346"/>
      <c r="F338" s="346"/>
      <c r="G338" s="346"/>
      <c r="H338" s="346"/>
      <c r="I338" s="346"/>
      <c r="J338" s="346"/>
      <c r="K338" s="346"/>
      <c r="L338" s="346"/>
      <c r="M338" s="346"/>
      <c r="N338" s="346"/>
      <c r="O338" s="346"/>
      <c r="P338" s="346"/>
      <c r="Q338" s="346"/>
      <c r="R338" s="346"/>
      <c r="S338" s="346"/>
      <c r="T338" s="346"/>
      <c r="U338" s="346"/>
      <c r="V338" s="346"/>
      <c r="W338" s="346"/>
      <c r="X338" s="346"/>
      <c r="Y338" s="346"/>
      <c r="Z338" s="346"/>
    </row>
    <row r="339" spans="1:26" ht="15" thickBot="1">
      <c r="A339" s="344"/>
      <c r="B339" s="346"/>
      <c r="C339" s="346"/>
      <c r="D339" s="346"/>
      <c r="E339" s="346"/>
      <c r="F339" s="346"/>
      <c r="G339" s="346"/>
      <c r="H339" s="346"/>
      <c r="I339" s="346"/>
      <c r="J339" s="346"/>
      <c r="K339" s="346"/>
      <c r="L339" s="346"/>
      <c r="M339" s="346"/>
      <c r="N339" s="346"/>
      <c r="O339" s="346"/>
      <c r="P339" s="346"/>
      <c r="Q339" s="346"/>
      <c r="R339" s="346"/>
      <c r="S339" s="346"/>
      <c r="T339" s="346"/>
      <c r="U339" s="346"/>
      <c r="V339" s="346"/>
      <c r="W339" s="346"/>
      <c r="X339" s="346"/>
      <c r="Y339" s="346"/>
      <c r="Z339" s="346"/>
    </row>
    <row r="340" spans="1:26" ht="15" thickBot="1">
      <c r="A340" s="344"/>
      <c r="B340" s="346"/>
      <c r="C340" s="346"/>
      <c r="D340" s="346"/>
      <c r="E340" s="346"/>
      <c r="F340" s="346"/>
      <c r="G340" s="346"/>
      <c r="H340" s="346"/>
      <c r="I340" s="346"/>
      <c r="J340" s="346"/>
      <c r="K340" s="346"/>
      <c r="L340" s="346"/>
      <c r="M340" s="346"/>
      <c r="N340" s="346"/>
      <c r="O340" s="346"/>
      <c r="P340" s="346"/>
      <c r="Q340" s="346"/>
      <c r="R340" s="346"/>
      <c r="S340" s="346"/>
      <c r="T340" s="346"/>
      <c r="U340" s="346"/>
      <c r="V340" s="346"/>
      <c r="W340" s="346"/>
      <c r="X340" s="346"/>
      <c r="Y340" s="346"/>
      <c r="Z340" s="346"/>
    </row>
    <row r="341" spans="1:26" ht="15" thickBot="1">
      <c r="A341" s="344"/>
      <c r="B341" s="346"/>
      <c r="C341" s="346"/>
      <c r="D341" s="346"/>
      <c r="E341" s="346"/>
      <c r="F341" s="346"/>
      <c r="G341" s="346"/>
      <c r="H341" s="346"/>
      <c r="I341" s="346"/>
      <c r="J341" s="346"/>
      <c r="K341" s="346"/>
      <c r="L341" s="346"/>
      <c r="M341" s="346"/>
      <c r="N341" s="346"/>
      <c r="O341" s="346"/>
      <c r="P341" s="346"/>
      <c r="Q341" s="346"/>
      <c r="R341" s="346"/>
      <c r="S341" s="346"/>
      <c r="T341" s="346"/>
      <c r="U341" s="346"/>
      <c r="V341" s="346"/>
      <c r="W341" s="346"/>
      <c r="X341" s="346"/>
      <c r="Y341" s="346"/>
      <c r="Z341" s="346"/>
    </row>
    <row r="342" spans="1:26" ht="15" thickBot="1">
      <c r="A342" s="344"/>
      <c r="B342" s="346"/>
      <c r="C342" s="346"/>
      <c r="D342" s="346"/>
      <c r="E342" s="346"/>
      <c r="F342" s="346"/>
      <c r="G342" s="346"/>
      <c r="H342" s="346"/>
      <c r="I342" s="346"/>
      <c r="J342" s="346"/>
      <c r="K342" s="346"/>
      <c r="L342" s="346"/>
      <c r="M342" s="346"/>
      <c r="N342" s="346"/>
      <c r="O342" s="346"/>
      <c r="P342" s="346"/>
      <c r="Q342" s="346"/>
      <c r="R342" s="346"/>
      <c r="S342" s="346"/>
      <c r="T342" s="346"/>
      <c r="U342" s="346"/>
      <c r="V342" s="346"/>
      <c r="W342" s="346"/>
      <c r="X342" s="346"/>
      <c r="Y342" s="346"/>
      <c r="Z342" s="346"/>
    </row>
    <row r="343" spans="1:26" ht="15" thickBot="1">
      <c r="A343" s="344"/>
      <c r="B343" s="346"/>
      <c r="C343" s="346"/>
      <c r="D343" s="346"/>
      <c r="E343" s="346"/>
      <c r="F343" s="346"/>
      <c r="G343" s="346"/>
      <c r="H343" s="346"/>
      <c r="I343" s="346"/>
      <c r="J343" s="346"/>
      <c r="K343" s="346"/>
      <c r="L343" s="346"/>
      <c r="M343" s="346"/>
      <c r="N343" s="346"/>
      <c r="O343" s="346"/>
      <c r="P343" s="346"/>
      <c r="Q343" s="346"/>
      <c r="R343" s="346"/>
      <c r="S343" s="346"/>
      <c r="T343" s="346"/>
      <c r="U343" s="346"/>
      <c r="V343" s="346"/>
      <c r="W343" s="346"/>
      <c r="X343" s="346"/>
      <c r="Y343" s="346"/>
      <c r="Z343" s="346"/>
    </row>
    <row r="344" spans="1:26" ht="15" thickBot="1">
      <c r="A344" s="344"/>
      <c r="B344" s="346"/>
      <c r="C344" s="346"/>
      <c r="D344" s="346"/>
      <c r="E344" s="346"/>
      <c r="F344" s="346"/>
      <c r="G344" s="346"/>
      <c r="H344" s="346"/>
      <c r="I344" s="346"/>
      <c r="J344" s="346"/>
      <c r="K344" s="346"/>
      <c r="L344" s="346"/>
      <c r="M344" s="346"/>
      <c r="N344" s="346"/>
      <c r="O344" s="346"/>
      <c r="P344" s="346"/>
      <c r="Q344" s="346"/>
      <c r="R344" s="346"/>
      <c r="S344" s="346"/>
      <c r="T344" s="346"/>
      <c r="U344" s="346"/>
      <c r="V344" s="346"/>
      <c r="W344" s="346"/>
      <c r="X344" s="346"/>
      <c r="Y344" s="346"/>
      <c r="Z344" s="346"/>
    </row>
    <row r="345" spans="1:26" ht="15" thickBot="1">
      <c r="A345" s="344"/>
      <c r="B345" s="346"/>
      <c r="C345" s="346"/>
      <c r="D345" s="346"/>
      <c r="E345" s="346"/>
      <c r="F345" s="346"/>
      <c r="G345" s="346"/>
      <c r="H345" s="346"/>
      <c r="I345" s="346"/>
      <c r="J345" s="346"/>
      <c r="K345" s="346"/>
      <c r="L345" s="346"/>
      <c r="M345" s="346"/>
      <c r="N345" s="346"/>
      <c r="O345" s="346"/>
      <c r="P345" s="346"/>
      <c r="Q345" s="346"/>
      <c r="R345" s="346"/>
      <c r="S345" s="346"/>
      <c r="T345" s="346"/>
      <c r="U345" s="346"/>
      <c r="V345" s="346"/>
      <c r="W345" s="346"/>
      <c r="X345" s="346"/>
      <c r="Y345" s="346"/>
      <c r="Z345" s="346"/>
    </row>
    <row r="346" spans="1:26" ht="15" thickBot="1">
      <c r="A346" s="344"/>
      <c r="B346" s="346"/>
      <c r="C346" s="346"/>
      <c r="D346" s="346"/>
      <c r="E346" s="346"/>
      <c r="F346" s="346"/>
      <c r="G346" s="346"/>
      <c r="H346" s="346"/>
      <c r="I346" s="346"/>
      <c r="J346" s="346"/>
      <c r="K346" s="346"/>
      <c r="L346" s="346"/>
      <c r="M346" s="346"/>
      <c r="N346" s="346"/>
      <c r="O346" s="346"/>
      <c r="P346" s="346"/>
      <c r="Q346" s="346"/>
      <c r="R346" s="346"/>
      <c r="S346" s="346"/>
      <c r="T346" s="346"/>
      <c r="U346" s="346"/>
      <c r="V346" s="346"/>
      <c r="W346" s="346"/>
      <c r="X346" s="346"/>
      <c r="Y346" s="346"/>
      <c r="Z346" s="346"/>
    </row>
    <row r="347" spans="1:26" ht="15" thickBot="1">
      <c r="A347" s="344"/>
      <c r="B347" s="346"/>
      <c r="C347" s="346"/>
      <c r="D347" s="346"/>
      <c r="E347" s="346"/>
      <c r="F347" s="346"/>
      <c r="G347" s="346"/>
      <c r="H347" s="346"/>
      <c r="I347" s="346"/>
      <c r="J347" s="346"/>
      <c r="K347" s="346"/>
      <c r="L347" s="346"/>
      <c r="M347" s="346"/>
      <c r="N347" s="346"/>
      <c r="O347" s="346"/>
      <c r="P347" s="346"/>
      <c r="Q347" s="346"/>
      <c r="R347" s="346"/>
      <c r="S347" s="346"/>
      <c r="T347" s="346"/>
      <c r="U347" s="346"/>
      <c r="V347" s="346"/>
      <c r="W347" s="346"/>
      <c r="X347" s="346"/>
      <c r="Y347" s="346"/>
      <c r="Z347" s="346"/>
    </row>
    <row r="348" spans="1:26" ht="15" thickBot="1">
      <c r="A348" s="344"/>
      <c r="B348" s="346"/>
      <c r="C348" s="346"/>
      <c r="D348" s="346"/>
      <c r="E348" s="346"/>
      <c r="F348" s="346"/>
      <c r="G348" s="346"/>
      <c r="H348" s="346"/>
      <c r="I348" s="346"/>
      <c r="J348" s="346"/>
      <c r="K348" s="346"/>
      <c r="L348" s="346"/>
      <c r="M348" s="346"/>
      <c r="N348" s="346"/>
      <c r="O348" s="346"/>
      <c r="P348" s="346"/>
      <c r="Q348" s="346"/>
      <c r="R348" s="346"/>
      <c r="S348" s="346"/>
      <c r="T348" s="346"/>
      <c r="U348" s="346"/>
      <c r="V348" s="346"/>
      <c r="W348" s="346"/>
      <c r="X348" s="346"/>
      <c r="Y348" s="346"/>
      <c r="Z348" s="346"/>
    </row>
    <row r="349" spans="1:26" ht="15" thickBot="1">
      <c r="A349" s="344"/>
      <c r="B349" s="346"/>
      <c r="C349" s="346"/>
      <c r="D349" s="346"/>
      <c r="E349" s="346"/>
      <c r="F349" s="346"/>
      <c r="G349" s="346"/>
      <c r="H349" s="346"/>
      <c r="I349" s="346"/>
      <c r="J349" s="346"/>
      <c r="K349" s="346"/>
      <c r="L349" s="346"/>
      <c r="M349" s="346"/>
      <c r="N349" s="346"/>
      <c r="O349" s="346"/>
      <c r="P349" s="346"/>
      <c r="Q349" s="346"/>
      <c r="R349" s="346"/>
      <c r="S349" s="346"/>
      <c r="T349" s="346"/>
      <c r="U349" s="346"/>
      <c r="V349" s="346"/>
      <c r="W349" s="346"/>
      <c r="X349" s="346"/>
      <c r="Y349" s="346"/>
      <c r="Z349" s="346"/>
    </row>
    <row r="350" spans="1:26" ht="15" thickBot="1">
      <c r="A350" s="344"/>
      <c r="B350" s="346"/>
      <c r="C350" s="346"/>
      <c r="D350" s="346"/>
      <c r="E350" s="346"/>
      <c r="F350" s="346"/>
      <c r="G350" s="346"/>
      <c r="H350" s="346"/>
      <c r="I350" s="346"/>
      <c r="J350" s="346"/>
      <c r="K350" s="346"/>
      <c r="L350" s="346"/>
      <c r="M350" s="346"/>
      <c r="N350" s="346"/>
      <c r="O350" s="346"/>
      <c r="P350" s="346"/>
      <c r="Q350" s="346"/>
      <c r="R350" s="346"/>
      <c r="S350" s="346"/>
      <c r="T350" s="346"/>
      <c r="U350" s="346"/>
      <c r="V350" s="346"/>
      <c r="W350" s="346"/>
      <c r="X350" s="346"/>
      <c r="Y350" s="346"/>
      <c r="Z350" s="346"/>
    </row>
    <row r="351" spans="1:26" ht="15" thickBot="1">
      <c r="A351" s="344"/>
      <c r="B351" s="346"/>
      <c r="C351" s="346"/>
      <c r="D351" s="346"/>
      <c r="E351" s="346"/>
      <c r="F351" s="346"/>
      <c r="G351" s="346"/>
      <c r="H351" s="346"/>
      <c r="I351" s="346"/>
      <c r="J351" s="346"/>
      <c r="K351" s="346"/>
      <c r="L351" s="346"/>
      <c r="M351" s="346"/>
      <c r="N351" s="346"/>
      <c r="O351" s="346"/>
      <c r="P351" s="346"/>
      <c r="Q351" s="346"/>
      <c r="R351" s="346"/>
      <c r="S351" s="346"/>
      <c r="T351" s="346"/>
      <c r="U351" s="346"/>
      <c r="V351" s="346"/>
      <c r="W351" s="346"/>
      <c r="X351" s="346"/>
      <c r="Y351" s="346"/>
      <c r="Z351" s="346"/>
    </row>
    <row r="352" spans="1:26" ht="15" thickBot="1">
      <c r="A352" s="344"/>
      <c r="B352" s="346"/>
      <c r="C352" s="346"/>
      <c r="D352" s="346"/>
      <c r="E352" s="346"/>
      <c r="F352" s="346"/>
      <c r="G352" s="346"/>
      <c r="H352" s="346"/>
      <c r="I352" s="346"/>
      <c r="J352" s="346"/>
      <c r="K352" s="346"/>
      <c r="L352" s="346"/>
      <c r="M352" s="346"/>
      <c r="N352" s="346"/>
      <c r="O352" s="346"/>
      <c r="P352" s="346"/>
      <c r="Q352" s="346"/>
      <c r="R352" s="346"/>
      <c r="S352" s="346"/>
      <c r="T352" s="346"/>
      <c r="U352" s="346"/>
      <c r="V352" s="346"/>
      <c r="W352" s="346"/>
      <c r="X352" s="346"/>
      <c r="Y352" s="346"/>
      <c r="Z352" s="346"/>
    </row>
    <row r="353" spans="1:26" ht="15" thickBot="1">
      <c r="A353" s="344"/>
      <c r="B353" s="346"/>
      <c r="C353" s="346"/>
      <c r="D353" s="346"/>
      <c r="E353" s="346"/>
      <c r="F353" s="346"/>
      <c r="G353" s="346"/>
      <c r="H353" s="346"/>
      <c r="I353" s="346"/>
      <c r="J353" s="346"/>
      <c r="K353" s="346"/>
      <c r="L353" s="346"/>
      <c r="M353" s="346"/>
      <c r="N353" s="346"/>
      <c r="O353" s="346"/>
      <c r="P353" s="346"/>
      <c r="Q353" s="346"/>
      <c r="R353" s="346"/>
      <c r="S353" s="346"/>
      <c r="T353" s="346"/>
      <c r="U353" s="346"/>
      <c r="V353" s="346"/>
      <c r="W353" s="346"/>
      <c r="X353" s="346"/>
      <c r="Y353" s="346"/>
      <c r="Z353" s="346"/>
    </row>
    <row r="354" spans="1:26" ht="15" thickBot="1">
      <c r="A354" s="344"/>
      <c r="B354" s="346"/>
      <c r="C354" s="346"/>
      <c r="D354" s="346"/>
      <c r="E354" s="346"/>
      <c r="F354" s="346"/>
      <c r="G354" s="346"/>
      <c r="H354" s="346"/>
      <c r="I354" s="346"/>
      <c r="J354" s="346"/>
      <c r="K354" s="346"/>
      <c r="L354" s="346"/>
      <c r="M354" s="346"/>
      <c r="N354" s="346"/>
      <c r="O354" s="346"/>
      <c r="P354" s="346"/>
      <c r="Q354" s="346"/>
      <c r="R354" s="346"/>
      <c r="S354" s="346"/>
      <c r="T354" s="346"/>
      <c r="U354" s="346"/>
      <c r="V354" s="346"/>
      <c r="W354" s="346"/>
      <c r="X354" s="346"/>
      <c r="Y354" s="346"/>
      <c r="Z354" s="346"/>
    </row>
    <row r="355" spans="1:26" ht="15" thickBot="1">
      <c r="A355" s="344"/>
      <c r="B355" s="346"/>
      <c r="C355" s="346"/>
      <c r="D355" s="346"/>
      <c r="E355" s="346"/>
      <c r="F355" s="346"/>
      <c r="G355" s="346"/>
      <c r="H355" s="346"/>
      <c r="I355" s="346"/>
      <c r="J355" s="346"/>
      <c r="K355" s="346"/>
      <c r="L355" s="346"/>
      <c r="M355" s="346"/>
      <c r="N355" s="346"/>
      <c r="O355" s="346"/>
      <c r="P355" s="346"/>
      <c r="Q355" s="346"/>
      <c r="R355" s="346"/>
      <c r="S355" s="346"/>
      <c r="T355" s="346"/>
      <c r="U355" s="346"/>
      <c r="V355" s="346"/>
      <c r="W355" s="346"/>
      <c r="X355" s="346"/>
      <c r="Y355" s="346"/>
      <c r="Z355" s="346"/>
    </row>
    <row r="356" spans="1:26" ht="15" thickBot="1">
      <c r="A356" s="344"/>
      <c r="B356" s="346"/>
      <c r="C356" s="346"/>
      <c r="D356" s="346"/>
      <c r="E356" s="346"/>
      <c r="F356" s="346"/>
      <c r="G356" s="346"/>
      <c r="H356" s="346"/>
      <c r="I356" s="346"/>
      <c r="J356" s="346"/>
      <c r="K356" s="346"/>
      <c r="L356" s="346"/>
      <c r="M356" s="346"/>
      <c r="N356" s="346"/>
      <c r="O356" s="346"/>
      <c r="P356" s="346"/>
      <c r="Q356" s="346"/>
      <c r="R356" s="346"/>
      <c r="S356" s="346"/>
      <c r="T356" s="346"/>
      <c r="U356" s="346"/>
      <c r="V356" s="346"/>
      <c r="W356" s="346"/>
      <c r="X356" s="346"/>
      <c r="Y356" s="346"/>
      <c r="Z356" s="346"/>
    </row>
    <row r="357" spans="1:26" ht="15" thickBot="1">
      <c r="A357" s="344"/>
      <c r="B357" s="346"/>
      <c r="C357" s="346"/>
      <c r="D357" s="346"/>
      <c r="E357" s="346"/>
      <c r="F357" s="346"/>
      <c r="G357" s="346"/>
      <c r="H357" s="346"/>
      <c r="I357" s="346"/>
      <c r="J357" s="346"/>
      <c r="K357" s="346"/>
      <c r="L357" s="346"/>
      <c r="M357" s="346"/>
      <c r="N357" s="346"/>
      <c r="O357" s="346"/>
      <c r="P357" s="346"/>
      <c r="Q357" s="346"/>
      <c r="R357" s="346"/>
      <c r="S357" s="346"/>
      <c r="T357" s="346"/>
      <c r="U357" s="346"/>
      <c r="V357" s="346"/>
      <c r="W357" s="346"/>
      <c r="X357" s="346"/>
      <c r="Y357" s="346"/>
      <c r="Z357" s="346"/>
    </row>
    <row r="358" spans="1:26" ht="15" thickBot="1">
      <c r="A358" s="344"/>
      <c r="B358" s="346"/>
      <c r="C358" s="346"/>
      <c r="D358" s="346"/>
      <c r="E358" s="346"/>
      <c r="F358" s="346"/>
      <c r="G358" s="346"/>
      <c r="H358" s="346"/>
      <c r="I358" s="346"/>
      <c r="J358" s="346"/>
      <c r="K358" s="346"/>
      <c r="L358" s="346"/>
      <c r="M358" s="346"/>
      <c r="N358" s="346"/>
      <c r="O358" s="346"/>
      <c r="P358" s="346"/>
      <c r="Q358" s="346"/>
      <c r="R358" s="346"/>
      <c r="S358" s="346"/>
      <c r="T358" s="346"/>
      <c r="U358" s="346"/>
      <c r="V358" s="346"/>
      <c r="W358" s="346"/>
      <c r="X358" s="346"/>
      <c r="Y358" s="346"/>
      <c r="Z358" s="346"/>
    </row>
    <row r="359" spans="1:26" ht="15" thickBot="1">
      <c r="A359" s="344"/>
      <c r="B359" s="346"/>
      <c r="C359" s="346"/>
      <c r="D359" s="346"/>
      <c r="E359" s="346"/>
      <c r="F359" s="346"/>
      <c r="G359" s="346"/>
      <c r="H359" s="346"/>
      <c r="I359" s="346"/>
      <c r="J359" s="346"/>
      <c r="K359" s="346"/>
      <c r="L359" s="346"/>
      <c r="M359" s="346"/>
      <c r="N359" s="346"/>
      <c r="O359" s="346"/>
      <c r="P359" s="346"/>
      <c r="Q359" s="346"/>
      <c r="R359" s="346"/>
      <c r="S359" s="346"/>
      <c r="T359" s="346"/>
      <c r="U359" s="346"/>
      <c r="V359" s="346"/>
      <c r="W359" s="346"/>
      <c r="X359" s="346"/>
      <c r="Y359" s="346"/>
      <c r="Z359" s="346"/>
    </row>
    <row r="360" spans="1:26" ht="15" thickBot="1">
      <c r="A360" s="344"/>
      <c r="B360" s="346"/>
      <c r="C360" s="346"/>
      <c r="D360" s="346"/>
      <c r="E360" s="346"/>
      <c r="F360" s="346"/>
      <c r="G360" s="346"/>
      <c r="H360" s="346"/>
      <c r="I360" s="346"/>
      <c r="J360" s="346"/>
      <c r="K360" s="346"/>
      <c r="L360" s="346"/>
      <c r="M360" s="346"/>
      <c r="N360" s="346"/>
      <c r="O360" s="346"/>
      <c r="P360" s="346"/>
      <c r="Q360" s="346"/>
      <c r="R360" s="346"/>
      <c r="S360" s="346"/>
      <c r="T360" s="346"/>
      <c r="U360" s="346"/>
      <c r="V360" s="346"/>
      <c r="W360" s="346"/>
      <c r="X360" s="346"/>
      <c r="Y360" s="346"/>
      <c r="Z360" s="346"/>
    </row>
    <row r="361" spans="1:26" ht="15" thickBot="1">
      <c r="A361" s="344"/>
      <c r="B361" s="346"/>
      <c r="C361" s="346"/>
      <c r="D361" s="346"/>
      <c r="E361" s="346"/>
      <c r="F361" s="346"/>
      <c r="G361" s="346"/>
      <c r="H361" s="346"/>
      <c r="I361" s="346"/>
      <c r="J361" s="346"/>
      <c r="K361" s="346"/>
      <c r="L361" s="346"/>
      <c r="M361" s="346"/>
      <c r="N361" s="346"/>
      <c r="O361" s="346"/>
      <c r="P361" s="346"/>
      <c r="Q361" s="346"/>
      <c r="R361" s="346"/>
      <c r="S361" s="346"/>
      <c r="T361" s="346"/>
      <c r="U361" s="346"/>
      <c r="V361" s="346"/>
      <c r="W361" s="346"/>
      <c r="X361" s="346"/>
      <c r="Y361" s="346"/>
      <c r="Z361" s="346"/>
    </row>
    <row r="362" spans="1:26" ht="15" thickBot="1">
      <c r="A362" s="344"/>
      <c r="B362" s="346"/>
      <c r="C362" s="346"/>
      <c r="D362" s="346"/>
      <c r="E362" s="346"/>
      <c r="F362" s="346"/>
      <c r="G362" s="346"/>
      <c r="H362" s="346"/>
      <c r="I362" s="346"/>
      <c r="J362" s="346"/>
      <c r="K362" s="346"/>
      <c r="L362" s="346"/>
      <c r="M362" s="346"/>
      <c r="N362" s="346"/>
      <c r="O362" s="346"/>
      <c r="P362" s="346"/>
      <c r="Q362" s="346"/>
      <c r="R362" s="346"/>
      <c r="S362" s="346"/>
      <c r="T362" s="346"/>
      <c r="U362" s="346"/>
      <c r="V362" s="346"/>
      <c r="W362" s="346"/>
      <c r="X362" s="346"/>
      <c r="Y362" s="346"/>
      <c r="Z362" s="346"/>
    </row>
    <row r="363" spans="1:26" ht="15" thickBot="1">
      <c r="A363" s="344"/>
      <c r="B363" s="346"/>
      <c r="C363" s="346"/>
      <c r="D363" s="346"/>
      <c r="E363" s="346"/>
      <c r="F363" s="346"/>
      <c r="G363" s="346"/>
      <c r="H363" s="346"/>
      <c r="I363" s="346"/>
      <c r="J363" s="346"/>
      <c r="K363" s="346"/>
      <c r="L363" s="346"/>
      <c r="M363" s="346"/>
      <c r="N363" s="346"/>
      <c r="O363" s="346"/>
      <c r="P363" s="346"/>
      <c r="Q363" s="346"/>
      <c r="R363" s="346"/>
      <c r="S363" s="346"/>
      <c r="T363" s="346"/>
      <c r="U363" s="346"/>
      <c r="V363" s="346"/>
      <c r="W363" s="346"/>
      <c r="X363" s="346"/>
      <c r="Y363" s="346"/>
      <c r="Z363" s="346"/>
    </row>
    <row r="364" spans="1:26" ht="15" thickBot="1">
      <c r="A364" s="344"/>
      <c r="B364" s="346"/>
      <c r="C364" s="346"/>
      <c r="D364" s="346"/>
      <c r="E364" s="346"/>
      <c r="F364" s="346"/>
      <c r="G364" s="346"/>
      <c r="H364" s="346"/>
      <c r="I364" s="346"/>
      <c r="J364" s="346"/>
      <c r="K364" s="346"/>
      <c r="L364" s="346"/>
      <c r="M364" s="346"/>
      <c r="N364" s="346"/>
      <c r="O364" s="346"/>
      <c r="P364" s="346"/>
      <c r="Q364" s="346"/>
      <c r="R364" s="346"/>
      <c r="S364" s="346"/>
      <c r="T364" s="346"/>
      <c r="U364" s="346"/>
      <c r="V364" s="346"/>
      <c r="W364" s="346"/>
      <c r="X364" s="346"/>
      <c r="Y364" s="346"/>
      <c r="Z364" s="346"/>
    </row>
    <row r="365" spans="1:26" ht="15" thickBot="1">
      <c r="A365" s="344"/>
      <c r="B365" s="346"/>
      <c r="C365" s="346"/>
      <c r="D365" s="346"/>
      <c r="E365" s="346"/>
      <c r="F365" s="346"/>
      <c r="G365" s="346"/>
      <c r="H365" s="346"/>
      <c r="I365" s="346"/>
      <c r="J365" s="346"/>
      <c r="K365" s="346"/>
      <c r="L365" s="346"/>
      <c r="M365" s="346"/>
      <c r="N365" s="346"/>
      <c r="O365" s="346"/>
      <c r="P365" s="346"/>
      <c r="Q365" s="346"/>
      <c r="R365" s="346"/>
      <c r="S365" s="346"/>
      <c r="T365" s="346"/>
      <c r="U365" s="346"/>
      <c r="V365" s="346"/>
      <c r="W365" s="346"/>
      <c r="X365" s="346"/>
      <c r="Y365" s="346"/>
      <c r="Z365" s="346"/>
    </row>
    <row r="366" spans="1:26" ht="15" thickBot="1">
      <c r="A366" s="344"/>
      <c r="B366" s="346"/>
      <c r="C366" s="346"/>
      <c r="D366" s="346"/>
      <c r="E366" s="346"/>
      <c r="F366" s="346"/>
      <c r="G366" s="346"/>
      <c r="H366" s="346"/>
      <c r="I366" s="346"/>
      <c r="J366" s="346"/>
      <c r="K366" s="346"/>
      <c r="L366" s="346"/>
      <c r="M366" s="346"/>
      <c r="N366" s="346"/>
      <c r="O366" s="346"/>
      <c r="P366" s="346"/>
      <c r="Q366" s="346"/>
      <c r="R366" s="346"/>
      <c r="S366" s="346"/>
      <c r="T366" s="346"/>
      <c r="U366" s="346"/>
      <c r="V366" s="346"/>
      <c r="W366" s="346"/>
      <c r="X366" s="346"/>
      <c r="Y366" s="346"/>
      <c r="Z366" s="346"/>
    </row>
    <row r="367" spans="1:26" ht="15" thickBot="1">
      <c r="A367" s="344"/>
      <c r="B367" s="346"/>
      <c r="C367" s="346"/>
      <c r="D367" s="346"/>
      <c r="E367" s="346"/>
      <c r="F367" s="346"/>
      <c r="G367" s="346"/>
      <c r="H367" s="346"/>
      <c r="I367" s="346"/>
      <c r="J367" s="346"/>
      <c r="K367" s="346"/>
      <c r="L367" s="346"/>
      <c r="M367" s="346"/>
      <c r="N367" s="346"/>
      <c r="O367" s="346"/>
      <c r="P367" s="346"/>
      <c r="Q367" s="346"/>
      <c r="R367" s="346"/>
      <c r="S367" s="346"/>
      <c r="T367" s="346"/>
      <c r="U367" s="346"/>
      <c r="V367" s="346"/>
      <c r="W367" s="346"/>
      <c r="X367" s="346"/>
      <c r="Y367" s="346"/>
      <c r="Z367" s="346"/>
    </row>
    <row r="368" spans="1:26" ht="15" thickBot="1">
      <c r="A368" s="344"/>
      <c r="B368" s="346"/>
      <c r="C368" s="346"/>
      <c r="D368" s="346"/>
      <c r="E368" s="346"/>
      <c r="F368" s="346"/>
      <c r="G368" s="346"/>
      <c r="H368" s="346"/>
      <c r="I368" s="346"/>
      <c r="J368" s="346"/>
      <c r="K368" s="346"/>
      <c r="L368" s="346"/>
      <c r="M368" s="346"/>
      <c r="N368" s="346"/>
      <c r="O368" s="346"/>
      <c r="P368" s="346"/>
      <c r="Q368" s="346"/>
      <c r="R368" s="346"/>
      <c r="S368" s="346"/>
      <c r="T368" s="346"/>
      <c r="U368" s="346"/>
      <c r="V368" s="346"/>
      <c r="W368" s="346"/>
      <c r="X368" s="346"/>
      <c r="Y368" s="346"/>
      <c r="Z368" s="346"/>
    </row>
    <row r="369" spans="1:26" ht="15" thickBot="1">
      <c r="A369" s="344"/>
      <c r="B369" s="346"/>
      <c r="C369" s="346"/>
      <c r="D369" s="346"/>
      <c r="E369" s="346"/>
      <c r="F369" s="346"/>
      <c r="G369" s="346"/>
      <c r="H369" s="346"/>
      <c r="I369" s="346"/>
      <c r="J369" s="346"/>
      <c r="K369" s="346"/>
      <c r="L369" s="346"/>
      <c r="M369" s="346"/>
      <c r="N369" s="346"/>
      <c r="O369" s="346"/>
      <c r="P369" s="346"/>
      <c r="Q369" s="346"/>
      <c r="R369" s="346"/>
      <c r="S369" s="346"/>
      <c r="T369" s="346"/>
      <c r="U369" s="346"/>
      <c r="V369" s="346"/>
      <c r="W369" s="346"/>
      <c r="X369" s="346"/>
      <c r="Y369" s="346"/>
      <c r="Z369" s="346"/>
    </row>
    <row r="370" spans="1:26" ht="15" thickBot="1">
      <c r="A370" s="344"/>
      <c r="B370" s="346"/>
      <c r="C370" s="346"/>
      <c r="D370" s="346"/>
      <c r="E370" s="346"/>
      <c r="F370" s="346"/>
      <c r="G370" s="346"/>
      <c r="H370" s="346"/>
      <c r="I370" s="346"/>
      <c r="J370" s="346"/>
      <c r="K370" s="346"/>
      <c r="L370" s="346"/>
      <c r="M370" s="346"/>
      <c r="N370" s="346"/>
      <c r="O370" s="346"/>
      <c r="P370" s="346"/>
      <c r="Q370" s="346"/>
      <c r="R370" s="346"/>
      <c r="S370" s="346"/>
      <c r="T370" s="346"/>
      <c r="U370" s="346"/>
      <c r="V370" s="346"/>
      <c r="W370" s="346"/>
      <c r="X370" s="346"/>
      <c r="Y370" s="346"/>
      <c r="Z370" s="346"/>
    </row>
    <row r="371" spans="1:26" ht="15" thickBot="1">
      <c r="A371" s="344"/>
      <c r="B371" s="346"/>
      <c r="C371" s="346"/>
      <c r="D371" s="346"/>
      <c r="E371" s="346"/>
      <c r="F371" s="346"/>
      <c r="G371" s="346"/>
      <c r="H371" s="346"/>
      <c r="I371" s="346"/>
      <c r="J371" s="346"/>
      <c r="K371" s="346"/>
      <c r="L371" s="346"/>
      <c r="M371" s="346"/>
      <c r="N371" s="346"/>
      <c r="O371" s="346"/>
      <c r="P371" s="346"/>
      <c r="Q371" s="346"/>
      <c r="R371" s="346"/>
      <c r="S371" s="346"/>
      <c r="T371" s="346"/>
      <c r="U371" s="346"/>
      <c r="V371" s="346"/>
      <c r="W371" s="346"/>
      <c r="X371" s="346"/>
      <c r="Y371" s="346"/>
      <c r="Z371" s="346"/>
    </row>
    <row r="372" spans="1:26" ht="15" thickBot="1">
      <c r="A372" s="344"/>
      <c r="B372" s="346"/>
      <c r="C372" s="346"/>
      <c r="D372" s="346"/>
      <c r="E372" s="346"/>
      <c r="F372" s="346"/>
      <c r="G372" s="346"/>
      <c r="H372" s="346"/>
      <c r="I372" s="346"/>
      <c r="J372" s="346"/>
      <c r="K372" s="346"/>
      <c r="L372" s="346"/>
      <c r="M372" s="346"/>
      <c r="N372" s="346"/>
      <c r="O372" s="346"/>
      <c r="P372" s="346"/>
      <c r="Q372" s="346"/>
      <c r="R372" s="346"/>
      <c r="S372" s="346"/>
      <c r="T372" s="346"/>
      <c r="U372" s="346"/>
      <c r="V372" s="346"/>
      <c r="W372" s="346"/>
      <c r="X372" s="346"/>
      <c r="Y372" s="346"/>
      <c r="Z372" s="346"/>
    </row>
    <row r="373" spans="1:26" ht="15" thickBot="1">
      <c r="A373" s="344"/>
      <c r="B373" s="346"/>
      <c r="C373" s="346"/>
      <c r="D373" s="346"/>
      <c r="E373" s="346"/>
      <c r="F373" s="346"/>
      <c r="G373" s="346"/>
      <c r="H373" s="346"/>
      <c r="I373" s="346"/>
      <c r="J373" s="346"/>
      <c r="K373" s="346"/>
      <c r="L373" s="346"/>
      <c r="M373" s="346"/>
      <c r="N373" s="346"/>
      <c r="O373" s="346"/>
      <c r="P373" s="346"/>
      <c r="Q373" s="346"/>
      <c r="R373" s="346"/>
      <c r="S373" s="346"/>
      <c r="T373" s="346"/>
      <c r="U373" s="346"/>
      <c r="V373" s="346"/>
      <c r="W373" s="346"/>
      <c r="X373" s="346"/>
      <c r="Y373" s="346"/>
      <c r="Z373" s="346"/>
    </row>
    <row r="374" spans="1:26" ht="15" thickBot="1">
      <c r="A374" s="344"/>
      <c r="B374" s="346"/>
      <c r="C374" s="346"/>
      <c r="D374" s="346"/>
      <c r="E374" s="346"/>
      <c r="F374" s="346"/>
      <c r="G374" s="346"/>
      <c r="H374" s="346"/>
      <c r="I374" s="346"/>
      <c r="J374" s="346"/>
      <c r="K374" s="346"/>
      <c r="L374" s="346"/>
      <c r="M374" s="346"/>
      <c r="N374" s="346"/>
      <c r="O374" s="346"/>
      <c r="P374" s="346"/>
      <c r="Q374" s="346"/>
      <c r="R374" s="346"/>
      <c r="S374" s="346"/>
      <c r="T374" s="346"/>
      <c r="U374" s="346"/>
      <c r="V374" s="346"/>
      <c r="W374" s="346"/>
      <c r="X374" s="346"/>
      <c r="Y374" s="346"/>
      <c r="Z374" s="346"/>
    </row>
    <row r="375" spans="1:26" ht="15" thickBot="1">
      <c r="A375" s="344"/>
      <c r="B375" s="346"/>
      <c r="C375" s="346"/>
      <c r="D375" s="346"/>
      <c r="E375" s="346"/>
      <c r="F375" s="346"/>
      <c r="G375" s="346"/>
      <c r="H375" s="346"/>
      <c r="I375" s="346"/>
      <c r="J375" s="346"/>
      <c r="K375" s="346"/>
      <c r="L375" s="346"/>
      <c r="M375" s="346"/>
      <c r="N375" s="346"/>
      <c r="O375" s="346"/>
      <c r="P375" s="346"/>
      <c r="Q375" s="346"/>
      <c r="R375" s="346"/>
      <c r="S375" s="346"/>
      <c r="T375" s="346"/>
      <c r="U375" s="346"/>
      <c r="V375" s="346"/>
      <c r="W375" s="346"/>
      <c r="X375" s="346"/>
      <c r="Y375" s="346"/>
      <c r="Z375" s="346"/>
    </row>
    <row r="376" spans="1:26" ht="15" thickBot="1">
      <c r="A376" s="344"/>
      <c r="B376" s="346"/>
      <c r="C376" s="346"/>
      <c r="D376" s="346"/>
      <c r="E376" s="346"/>
      <c r="F376" s="346"/>
      <c r="G376" s="346"/>
      <c r="H376" s="346"/>
      <c r="I376" s="346"/>
      <c r="J376" s="346"/>
      <c r="K376" s="346"/>
      <c r="L376" s="346"/>
      <c r="M376" s="346"/>
      <c r="N376" s="346"/>
      <c r="O376" s="346"/>
      <c r="P376" s="346"/>
      <c r="Q376" s="346"/>
      <c r="R376" s="346"/>
      <c r="S376" s="346"/>
      <c r="T376" s="346"/>
      <c r="U376" s="346"/>
      <c r="V376" s="346"/>
      <c r="W376" s="346"/>
      <c r="X376" s="346"/>
      <c r="Y376" s="346"/>
      <c r="Z376" s="346"/>
    </row>
    <row r="377" spans="1:26" ht="15" thickBot="1">
      <c r="A377" s="344"/>
      <c r="B377" s="346"/>
      <c r="C377" s="346"/>
      <c r="D377" s="346"/>
      <c r="E377" s="346"/>
      <c r="F377" s="346"/>
      <c r="G377" s="346"/>
      <c r="H377" s="346"/>
      <c r="I377" s="346"/>
      <c r="J377" s="346"/>
      <c r="K377" s="346"/>
      <c r="L377" s="346"/>
      <c r="M377" s="346"/>
      <c r="N377" s="346"/>
      <c r="O377" s="346"/>
      <c r="P377" s="346"/>
      <c r="Q377" s="346"/>
      <c r="R377" s="346"/>
      <c r="S377" s="346"/>
      <c r="T377" s="346"/>
      <c r="U377" s="346"/>
      <c r="V377" s="346"/>
      <c r="W377" s="346"/>
      <c r="X377" s="346"/>
      <c r="Y377" s="346"/>
      <c r="Z377" s="346"/>
    </row>
    <row r="378" spans="1:26" ht="15" thickBot="1">
      <c r="A378" s="344"/>
      <c r="B378" s="346"/>
      <c r="C378" s="346"/>
      <c r="D378" s="346"/>
      <c r="E378" s="346"/>
      <c r="F378" s="346"/>
      <c r="G378" s="346"/>
      <c r="H378" s="346"/>
      <c r="I378" s="346"/>
      <c r="J378" s="346"/>
      <c r="K378" s="346"/>
      <c r="L378" s="346"/>
      <c r="M378" s="346"/>
      <c r="N378" s="346"/>
      <c r="O378" s="346"/>
      <c r="P378" s="346"/>
      <c r="Q378" s="346"/>
      <c r="R378" s="346"/>
      <c r="S378" s="346"/>
      <c r="T378" s="346"/>
      <c r="U378" s="346"/>
      <c r="V378" s="346"/>
      <c r="W378" s="346"/>
      <c r="X378" s="346"/>
      <c r="Y378" s="346"/>
      <c r="Z378" s="346"/>
    </row>
    <row r="379" spans="1:26" ht="15" thickBot="1">
      <c r="A379" s="344"/>
      <c r="B379" s="346"/>
      <c r="C379" s="346"/>
      <c r="D379" s="346"/>
      <c r="E379" s="346"/>
      <c r="F379" s="346"/>
      <c r="G379" s="346"/>
      <c r="H379" s="346"/>
      <c r="I379" s="346"/>
      <c r="J379" s="346"/>
      <c r="K379" s="346"/>
      <c r="L379" s="346"/>
      <c r="M379" s="346"/>
      <c r="N379" s="346"/>
      <c r="O379" s="346"/>
      <c r="P379" s="346"/>
      <c r="Q379" s="346"/>
      <c r="R379" s="346"/>
      <c r="S379" s="346"/>
      <c r="T379" s="346"/>
      <c r="U379" s="346"/>
      <c r="V379" s="346"/>
      <c r="W379" s="346"/>
      <c r="X379" s="346"/>
      <c r="Y379" s="346"/>
      <c r="Z379" s="346"/>
    </row>
    <row r="380" spans="1:26" ht="15" thickBot="1">
      <c r="A380" s="344"/>
      <c r="B380" s="346"/>
      <c r="C380" s="346"/>
      <c r="D380" s="346"/>
      <c r="E380" s="346"/>
      <c r="F380" s="346"/>
      <c r="G380" s="346"/>
      <c r="H380" s="346"/>
      <c r="I380" s="346"/>
      <c r="J380" s="346"/>
      <c r="K380" s="346"/>
      <c r="L380" s="346"/>
      <c r="M380" s="346"/>
      <c r="N380" s="346"/>
      <c r="O380" s="346"/>
      <c r="P380" s="346"/>
      <c r="Q380" s="346"/>
      <c r="R380" s="346"/>
      <c r="S380" s="346"/>
      <c r="T380" s="346"/>
      <c r="U380" s="346"/>
      <c r="V380" s="346"/>
      <c r="W380" s="346"/>
      <c r="X380" s="346"/>
      <c r="Y380" s="346"/>
      <c r="Z380" s="346"/>
    </row>
    <row r="381" spans="1:26" ht="15" thickBot="1">
      <c r="A381" s="344"/>
      <c r="B381" s="346"/>
      <c r="C381" s="346"/>
      <c r="D381" s="346"/>
      <c r="E381" s="346"/>
      <c r="F381" s="346"/>
      <c r="G381" s="346"/>
      <c r="H381" s="346"/>
      <c r="I381" s="346"/>
      <c r="J381" s="346"/>
      <c r="K381" s="346"/>
      <c r="L381" s="346"/>
      <c r="M381" s="346"/>
      <c r="N381" s="346"/>
      <c r="O381" s="346"/>
      <c r="P381" s="346"/>
      <c r="Q381" s="346"/>
      <c r="R381" s="346"/>
      <c r="S381" s="346"/>
      <c r="T381" s="346"/>
      <c r="U381" s="346"/>
      <c r="V381" s="346"/>
      <c r="W381" s="346"/>
      <c r="X381" s="346"/>
      <c r="Y381" s="346"/>
      <c r="Z381" s="346"/>
    </row>
    <row r="382" spans="1:26" ht="15" thickBot="1">
      <c r="A382" s="344"/>
      <c r="B382" s="346"/>
      <c r="C382" s="346"/>
      <c r="D382" s="346"/>
      <c r="E382" s="346"/>
      <c r="F382" s="346"/>
      <c r="G382" s="346"/>
      <c r="H382" s="346"/>
      <c r="I382" s="346"/>
      <c r="J382" s="346"/>
      <c r="K382" s="346"/>
      <c r="L382" s="346"/>
      <c r="M382" s="346"/>
      <c r="N382" s="346"/>
      <c r="O382" s="346"/>
      <c r="P382" s="346"/>
      <c r="Q382" s="346"/>
      <c r="R382" s="346"/>
      <c r="S382" s="346"/>
      <c r="T382" s="346"/>
      <c r="U382" s="346"/>
      <c r="V382" s="346"/>
      <c r="W382" s="346"/>
      <c r="X382" s="346"/>
      <c r="Y382" s="346"/>
      <c r="Z382" s="346"/>
    </row>
    <row r="383" spans="1:26" ht="15" thickBot="1">
      <c r="A383" s="344"/>
      <c r="B383" s="346"/>
      <c r="C383" s="346"/>
      <c r="D383" s="346"/>
      <c r="E383" s="346"/>
      <c r="F383" s="346"/>
      <c r="G383" s="346"/>
      <c r="H383" s="346"/>
      <c r="I383" s="346"/>
      <c r="J383" s="346"/>
      <c r="K383" s="346"/>
      <c r="L383" s="346"/>
      <c r="M383" s="346"/>
      <c r="N383" s="346"/>
      <c r="O383" s="346"/>
      <c r="P383" s="346"/>
      <c r="Q383" s="346"/>
      <c r="R383" s="346"/>
      <c r="S383" s="346"/>
      <c r="T383" s="346"/>
      <c r="U383" s="346"/>
      <c r="V383" s="346"/>
      <c r="W383" s="346"/>
      <c r="X383" s="346"/>
      <c r="Y383" s="346"/>
      <c r="Z383" s="346"/>
    </row>
    <row r="384" spans="1:26" ht="15" thickBot="1">
      <c r="A384" s="344"/>
      <c r="B384" s="346"/>
      <c r="C384" s="346"/>
      <c r="D384" s="346"/>
      <c r="E384" s="346"/>
      <c r="F384" s="346"/>
      <c r="G384" s="346"/>
      <c r="H384" s="346"/>
      <c r="I384" s="346"/>
      <c r="J384" s="346"/>
      <c r="K384" s="346"/>
      <c r="L384" s="346"/>
      <c r="M384" s="346"/>
      <c r="N384" s="346"/>
      <c r="O384" s="346"/>
      <c r="P384" s="346"/>
      <c r="Q384" s="346"/>
      <c r="R384" s="346"/>
      <c r="S384" s="346"/>
      <c r="T384" s="346"/>
      <c r="U384" s="346"/>
      <c r="V384" s="346"/>
      <c r="W384" s="346"/>
      <c r="X384" s="346"/>
      <c r="Y384" s="346"/>
      <c r="Z384" s="346"/>
    </row>
    <row r="385" spans="1:26" ht="15" thickBot="1">
      <c r="A385" s="344"/>
      <c r="B385" s="346"/>
      <c r="C385" s="346"/>
      <c r="D385" s="346"/>
      <c r="E385" s="346"/>
      <c r="F385" s="346"/>
      <c r="G385" s="346"/>
      <c r="H385" s="346"/>
      <c r="I385" s="346"/>
      <c r="J385" s="346"/>
      <c r="K385" s="346"/>
      <c r="L385" s="346"/>
      <c r="M385" s="346"/>
      <c r="N385" s="346"/>
      <c r="O385" s="346"/>
      <c r="P385" s="346"/>
      <c r="Q385" s="346"/>
      <c r="R385" s="346"/>
      <c r="S385" s="346"/>
      <c r="T385" s="346"/>
      <c r="U385" s="346"/>
      <c r="V385" s="346"/>
      <c r="W385" s="346"/>
      <c r="X385" s="346"/>
      <c r="Y385" s="346"/>
      <c r="Z385" s="346"/>
    </row>
    <row r="386" spans="1:26" ht="15" thickBot="1">
      <c r="A386" s="344"/>
      <c r="B386" s="346"/>
      <c r="C386" s="346"/>
      <c r="D386" s="346"/>
      <c r="E386" s="346"/>
      <c r="F386" s="346"/>
      <c r="G386" s="346"/>
      <c r="H386" s="346"/>
      <c r="I386" s="346"/>
      <c r="J386" s="346"/>
      <c r="K386" s="346"/>
      <c r="L386" s="346"/>
      <c r="M386" s="346"/>
      <c r="N386" s="346"/>
      <c r="O386" s="346"/>
      <c r="P386" s="346"/>
      <c r="Q386" s="346"/>
      <c r="R386" s="346"/>
      <c r="S386" s="346"/>
      <c r="T386" s="346"/>
      <c r="U386" s="346"/>
      <c r="V386" s="346"/>
      <c r="W386" s="346"/>
      <c r="X386" s="346"/>
      <c r="Y386" s="346"/>
      <c r="Z386" s="346"/>
    </row>
    <row r="387" spans="1:26" ht="15" thickBot="1">
      <c r="A387" s="344"/>
      <c r="B387" s="346"/>
      <c r="C387" s="346"/>
      <c r="D387" s="346"/>
      <c r="E387" s="346"/>
      <c r="F387" s="346"/>
      <c r="G387" s="346"/>
      <c r="H387" s="346"/>
      <c r="I387" s="346"/>
      <c r="J387" s="346"/>
      <c r="K387" s="346"/>
      <c r="L387" s="346"/>
      <c r="M387" s="346"/>
      <c r="N387" s="346"/>
      <c r="O387" s="346"/>
      <c r="P387" s="346"/>
      <c r="Q387" s="346"/>
      <c r="R387" s="346"/>
      <c r="S387" s="346"/>
      <c r="T387" s="346"/>
      <c r="U387" s="346"/>
      <c r="V387" s="346"/>
      <c r="W387" s="346"/>
      <c r="X387" s="346"/>
      <c r="Y387" s="346"/>
      <c r="Z387" s="346"/>
    </row>
    <row r="388" spans="1:26" ht="15" thickBot="1">
      <c r="A388" s="344"/>
      <c r="B388" s="346"/>
      <c r="C388" s="346"/>
      <c r="D388" s="346"/>
      <c r="E388" s="346"/>
      <c r="F388" s="346"/>
      <c r="G388" s="346"/>
      <c r="H388" s="346"/>
      <c r="I388" s="346"/>
      <c r="J388" s="346"/>
      <c r="K388" s="346"/>
      <c r="L388" s="346"/>
      <c r="M388" s="346"/>
      <c r="N388" s="346"/>
      <c r="O388" s="346"/>
      <c r="P388" s="346"/>
      <c r="Q388" s="346"/>
      <c r="R388" s="346"/>
      <c r="S388" s="346"/>
      <c r="T388" s="346"/>
      <c r="U388" s="346"/>
      <c r="V388" s="346"/>
      <c r="W388" s="346"/>
      <c r="X388" s="346"/>
      <c r="Y388" s="346"/>
      <c r="Z388" s="346"/>
    </row>
    <row r="389" spans="1:26" ht="15" thickBot="1">
      <c r="A389" s="344"/>
      <c r="B389" s="346"/>
      <c r="C389" s="346"/>
      <c r="D389" s="346"/>
      <c r="E389" s="346"/>
      <c r="F389" s="346"/>
      <c r="G389" s="346"/>
      <c r="H389" s="346"/>
      <c r="I389" s="346"/>
      <c r="J389" s="346"/>
      <c r="K389" s="346"/>
      <c r="L389" s="346"/>
      <c r="M389" s="346"/>
      <c r="N389" s="346"/>
      <c r="O389" s="346"/>
      <c r="P389" s="346"/>
      <c r="Q389" s="346"/>
      <c r="R389" s="346"/>
      <c r="S389" s="346"/>
      <c r="T389" s="346"/>
      <c r="U389" s="346"/>
      <c r="V389" s="346"/>
      <c r="W389" s="346"/>
      <c r="X389" s="346"/>
      <c r="Y389" s="346"/>
      <c r="Z389" s="346"/>
    </row>
    <row r="390" spans="1:26" ht="15" thickBot="1">
      <c r="A390" s="344"/>
      <c r="B390" s="346"/>
      <c r="C390" s="346"/>
      <c r="D390" s="346"/>
      <c r="E390" s="346"/>
      <c r="F390" s="346"/>
      <c r="G390" s="346"/>
      <c r="H390" s="346"/>
      <c r="I390" s="346"/>
      <c r="J390" s="346"/>
      <c r="K390" s="346"/>
      <c r="L390" s="346"/>
      <c r="M390" s="346"/>
      <c r="N390" s="346"/>
      <c r="O390" s="346"/>
      <c r="P390" s="346"/>
      <c r="Q390" s="346"/>
      <c r="R390" s="346"/>
      <c r="S390" s="346"/>
      <c r="T390" s="346"/>
      <c r="U390" s="346"/>
      <c r="V390" s="346"/>
      <c r="W390" s="346"/>
      <c r="X390" s="346"/>
      <c r="Y390" s="346"/>
      <c r="Z390" s="346"/>
    </row>
    <row r="391" spans="1:26" ht="15" thickBot="1">
      <c r="A391" s="344"/>
      <c r="B391" s="346"/>
      <c r="C391" s="346"/>
      <c r="D391" s="346"/>
      <c r="E391" s="346"/>
      <c r="F391" s="346"/>
      <c r="G391" s="346"/>
      <c r="H391" s="346"/>
      <c r="I391" s="346"/>
      <c r="J391" s="346"/>
      <c r="K391" s="346"/>
      <c r="L391" s="346"/>
      <c r="M391" s="346"/>
      <c r="N391" s="346"/>
      <c r="O391" s="346"/>
      <c r="P391" s="346"/>
      <c r="Q391" s="346"/>
      <c r="R391" s="346"/>
      <c r="S391" s="346"/>
      <c r="T391" s="346"/>
      <c r="U391" s="346"/>
      <c r="V391" s="346"/>
      <c r="W391" s="346"/>
      <c r="X391" s="346"/>
      <c r="Y391" s="346"/>
      <c r="Z391" s="346"/>
    </row>
    <row r="392" spans="1:26" ht="15" thickBot="1">
      <c r="A392" s="344"/>
      <c r="B392" s="346"/>
      <c r="C392" s="346"/>
      <c r="D392" s="346"/>
      <c r="E392" s="346"/>
      <c r="F392" s="346"/>
      <c r="G392" s="346"/>
      <c r="H392" s="346"/>
      <c r="I392" s="346"/>
      <c r="J392" s="346"/>
      <c r="K392" s="346"/>
      <c r="L392" s="346"/>
      <c r="M392" s="346"/>
      <c r="N392" s="346"/>
      <c r="O392" s="346"/>
      <c r="P392" s="346"/>
      <c r="Q392" s="346"/>
      <c r="R392" s="346"/>
      <c r="S392" s="346"/>
      <c r="T392" s="346"/>
      <c r="U392" s="346"/>
      <c r="V392" s="346"/>
      <c r="W392" s="346"/>
      <c r="X392" s="346"/>
      <c r="Y392" s="346"/>
      <c r="Z392" s="346"/>
    </row>
    <row r="393" spans="1:26" ht="15" thickBot="1">
      <c r="A393" s="344"/>
      <c r="B393" s="346"/>
      <c r="C393" s="346"/>
      <c r="D393" s="346"/>
      <c r="E393" s="346"/>
      <c r="F393" s="346"/>
      <c r="G393" s="346"/>
      <c r="H393" s="346"/>
      <c r="I393" s="346"/>
      <c r="J393" s="346"/>
      <c r="K393" s="346"/>
      <c r="L393" s="346"/>
      <c r="M393" s="346"/>
      <c r="N393" s="346"/>
      <c r="O393" s="346"/>
      <c r="P393" s="346"/>
      <c r="Q393" s="346"/>
      <c r="R393" s="346"/>
      <c r="S393" s="346"/>
      <c r="T393" s="346"/>
      <c r="U393" s="346"/>
      <c r="V393" s="346"/>
      <c r="W393" s="346"/>
      <c r="X393" s="346"/>
      <c r="Y393" s="346"/>
      <c r="Z393" s="346"/>
    </row>
    <row r="394" spans="1:26" ht="15" thickBot="1">
      <c r="A394" s="344"/>
      <c r="B394" s="346"/>
      <c r="C394" s="346"/>
      <c r="D394" s="346"/>
      <c r="E394" s="346"/>
      <c r="F394" s="346"/>
      <c r="G394" s="346"/>
      <c r="H394" s="346"/>
      <c r="I394" s="346"/>
      <c r="J394" s="346"/>
      <c r="K394" s="346"/>
      <c r="L394" s="346"/>
      <c r="M394" s="346"/>
      <c r="N394" s="346"/>
      <c r="O394" s="346"/>
      <c r="P394" s="346"/>
      <c r="Q394" s="346"/>
      <c r="R394" s="346"/>
      <c r="S394" s="346"/>
      <c r="T394" s="346"/>
      <c r="U394" s="346"/>
      <c r="V394" s="346"/>
      <c r="W394" s="346"/>
      <c r="X394" s="346"/>
      <c r="Y394" s="346"/>
      <c r="Z394" s="346"/>
    </row>
    <row r="395" spans="1:26" ht="15" thickBot="1">
      <c r="A395" s="344"/>
      <c r="B395" s="346"/>
      <c r="C395" s="346"/>
      <c r="D395" s="346"/>
      <c r="E395" s="346"/>
      <c r="F395" s="346"/>
      <c r="G395" s="346"/>
      <c r="H395" s="346"/>
      <c r="I395" s="346"/>
      <c r="J395" s="346"/>
      <c r="K395" s="346"/>
      <c r="L395" s="346"/>
      <c r="M395" s="346"/>
      <c r="N395" s="346"/>
      <c r="O395" s="346"/>
      <c r="P395" s="346"/>
      <c r="Q395" s="346"/>
      <c r="R395" s="346"/>
      <c r="S395" s="346"/>
      <c r="T395" s="346"/>
      <c r="U395" s="346"/>
      <c r="V395" s="346"/>
      <c r="W395" s="346"/>
      <c r="X395" s="346"/>
      <c r="Y395" s="346"/>
      <c r="Z395" s="346"/>
    </row>
    <row r="396" spans="1:26" ht="15" thickBot="1">
      <c r="A396" s="344"/>
      <c r="B396" s="346"/>
      <c r="C396" s="346"/>
      <c r="D396" s="346"/>
      <c r="E396" s="346"/>
      <c r="F396" s="346"/>
      <c r="G396" s="346"/>
      <c r="H396" s="346"/>
      <c r="I396" s="346"/>
      <c r="J396" s="346"/>
      <c r="K396" s="346"/>
      <c r="L396" s="346"/>
      <c r="M396" s="346"/>
      <c r="N396" s="346"/>
      <c r="O396" s="346"/>
      <c r="P396" s="346"/>
      <c r="Q396" s="346"/>
      <c r="R396" s="346"/>
      <c r="S396" s="346"/>
      <c r="T396" s="346"/>
      <c r="U396" s="346"/>
      <c r="V396" s="346"/>
      <c r="W396" s="346"/>
      <c r="X396" s="346"/>
      <c r="Y396" s="346"/>
      <c r="Z396" s="346"/>
    </row>
    <row r="397" spans="1:26" ht="15" thickBot="1">
      <c r="A397" s="344"/>
      <c r="B397" s="346"/>
      <c r="C397" s="346"/>
      <c r="D397" s="346"/>
      <c r="E397" s="346"/>
      <c r="F397" s="346"/>
      <c r="G397" s="346"/>
      <c r="H397" s="346"/>
      <c r="I397" s="346"/>
      <c r="J397" s="346"/>
      <c r="K397" s="346"/>
      <c r="L397" s="346"/>
      <c r="M397" s="346"/>
      <c r="N397" s="346"/>
      <c r="O397" s="346"/>
      <c r="P397" s="346"/>
      <c r="Q397" s="346"/>
      <c r="R397" s="346"/>
      <c r="S397" s="346"/>
      <c r="T397" s="346"/>
      <c r="U397" s="346"/>
      <c r="V397" s="346"/>
      <c r="W397" s="346"/>
      <c r="X397" s="346"/>
      <c r="Y397" s="346"/>
      <c r="Z397" s="346"/>
    </row>
    <row r="398" spans="1:26" ht="15" thickBot="1">
      <c r="A398" s="344"/>
      <c r="B398" s="346"/>
      <c r="C398" s="346"/>
      <c r="D398" s="346"/>
      <c r="E398" s="346"/>
      <c r="F398" s="346"/>
      <c r="G398" s="346"/>
      <c r="H398" s="346"/>
      <c r="I398" s="346"/>
      <c r="J398" s="346"/>
      <c r="K398" s="346"/>
      <c r="L398" s="346"/>
      <c r="M398" s="346"/>
      <c r="N398" s="346"/>
      <c r="O398" s="346"/>
      <c r="P398" s="346"/>
      <c r="Q398" s="346"/>
      <c r="R398" s="346"/>
      <c r="S398" s="346"/>
      <c r="T398" s="346"/>
      <c r="U398" s="346"/>
      <c r="V398" s="346"/>
      <c r="W398" s="346"/>
      <c r="X398" s="346"/>
      <c r="Y398" s="346"/>
      <c r="Z398" s="346"/>
    </row>
    <row r="399" spans="1:26" ht="15" thickBot="1">
      <c r="A399" s="344"/>
      <c r="B399" s="346"/>
      <c r="C399" s="346"/>
      <c r="D399" s="346"/>
      <c r="E399" s="346"/>
      <c r="F399" s="346"/>
      <c r="G399" s="346"/>
      <c r="H399" s="346"/>
      <c r="I399" s="346"/>
      <c r="J399" s="346"/>
      <c r="K399" s="346"/>
      <c r="L399" s="346"/>
      <c r="M399" s="346"/>
      <c r="N399" s="346"/>
      <c r="O399" s="346"/>
      <c r="P399" s="346"/>
      <c r="Q399" s="346"/>
      <c r="R399" s="346"/>
      <c r="S399" s="346"/>
      <c r="T399" s="346"/>
      <c r="U399" s="346"/>
      <c r="V399" s="346"/>
      <c r="W399" s="346"/>
      <c r="X399" s="346"/>
      <c r="Y399" s="346"/>
      <c r="Z399" s="346"/>
    </row>
    <row r="400" spans="1:26" ht="15" thickBot="1">
      <c r="A400" s="344"/>
      <c r="B400" s="346"/>
      <c r="C400" s="346"/>
      <c r="D400" s="346"/>
      <c r="E400" s="346"/>
      <c r="F400" s="346"/>
      <c r="G400" s="346"/>
      <c r="H400" s="346"/>
      <c r="I400" s="346"/>
      <c r="J400" s="346"/>
      <c r="K400" s="346"/>
      <c r="L400" s="346"/>
      <c r="M400" s="346"/>
      <c r="N400" s="346"/>
      <c r="O400" s="346"/>
      <c r="P400" s="346"/>
      <c r="Q400" s="346"/>
      <c r="R400" s="346"/>
      <c r="S400" s="346"/>
      <c r="T400" s="346"/>
      <c r="U400" s="346"/>
      <c r="V400" s="346"/>
      <c r="W400" s="346"/>
      <c r="X400" s="346"/>
      <c r="Y400" s="346"/>
      <c r="Z400" s="346"/>
    </row>
    <row r="401" spans="1:26" ht="15" thickBot="1">
      <c r="A401" s="344"/>
      <c r="B401" s="346"/>
      <c r="C401" s="346"/>
      <c r="D401" s="346"/>
      <c r="E401" s="346"/>
      <c r="F401" s="346"/>
      <c r="G401" s="346"/>
      <c r="H401" s="346"/>
      <c r="I401" s="346"/>
      <c r="J401" s="346"/>
      <c r="K401" s="346"/>
      <c r="L401" s="346"/>
      <c r="M401" s="346"/>
      <c r="N401" s="346"/>
      <c r="O401" s="346"/>
      <c r="P401" s="346"/>
      <c r="Q401" s="346"/>
      <c r="R401" s="346"/>
      <c r="S401" s="346"/>
      <c r="T401" s="346"/>
      <c r="U401" s="346"/>
      <c r="V401" s="346"/>
      <c r="W401" s="346"/>
      <c r="X401" s="346"/>
      <c r="Y401" s="346"/>
      <c r="Z401" s="346"/>
    </row>
    <row r="402" spans="1:26" ht="15" thickBot="1">
      <c r="A402" s="344"/>
      <c r="B402" s="346"/>
      <c r="C402" s="346"/>
      <c r="D402" s="346"/>
      <c r="E402" s="346"/>
      <c r="F402" s="346"/>
      <c r="G402" s="346"/>
      <c r="H402" s="346"/>
      <c r="I402" s="346"/>
      <c r="J402" s="346"/>
      <c r="K402" s="346"/>
      <c r="L402" s="346"/>
      <c r="M402" s="346"/>
      <c r="N402" s="346"/>
      <c r="O402" s="346"/>
      <c r="P402" s="346"/>
      <c r="Q402" s="346"/>
      <c r="R402" s="346"/>
      <c r="S402" s="346"/>
      <c r="T402" s="346"/>
      <c r="U402" s="346"/>
      <c r="V402" s="346"/>
      <c r="W402" s="346"/>
      <c r="X402" s="346"/>
      <c r="Y402" s="346"/>
      <c r="Z402" s="346"/>
    </row>
    <row r="403" spans="1:26" ht="15" thickBot="1">
      <c r="A403" s="344"/>
      <c r="B403" s="346"/>
      <c r="C403" s="346"/>
      <c r="D403" s="346"/>
      <c r="E403" s="346"/>
      <c r="F403" s="346"/>
      <c r="G403" s="346"/>
      <c r="H403" s="346"/>
      <c r="I403" s="346"/>
      <c r="J403" s="346"/>
      <c r="K403" s="346"/>
      <c r="L403" s="346"/>
      <c r="M403" s="346"/>
      <c r="N403" s="346"/>
      <c r="O403" s="346"/>
      <c r="P403" s="346"/>
      <c r="Q403" s="346"/>
      <c r="R403" s="346"/>
      <c r="S403" s="346"/>
      <c r="T403" s="346"/>
      <c r="U403" s="346"/>
      <c r="V403" s="346"/>
      <c r="W403" s="346"/>
      <c r="X403" s="346"/>
      <c r="Y403" s="346"/>
      <c r="Z403" s="346"/>
    </row>
    <row r="404" spans="1:26" ht="15" thickBot="1">
      <c r="A404" s="344"/>
      <c r="B404" s="346"/>
      <c r="C404" s="346"/>
      <c r="D404" s="346"/>
      <c r="E404" s="346"/>
      <c r="F404" s="346"/>
      <c r="G404" s="346"/>
      <c r="H404" s="346"/>
      <c r="I404" s="346"/>
      <c r="J404" s="346"/>
      <c r="K404" s="346"/>
      <c r="L404" s="346"/>
      <c r="M404" s="346"/>
      <c r="N404" s="346"/>
      <c r="O404" s="346"/>
      <c r="P404" s="346"/>
      <c r="Q404" s="346"/>
      <c r="R404" s="346"/>
      <c r="S404" s="346"/>
      <c r="T404" s="346"/>
      <c r="U404" s="346"/>
      <c r="V404" s="346"/>
      <c r="W404" s="346"/>
      <c r="X404" s="346"/>
      <c r="Y404" s="346"/>
      <c r="Z404" s="346"/>
    </row>
    <row r="405" spans="1:26" ht="15" thickBot="1">
      <c r="A405" s="344"/>
      <c r="B405" s="346"/>
      <c r="C405" s="346"/>
      <c r="D405" s="346"/>
      <c r="E405" s="346"/>
      <c r="F405" s="346"/>
      <c r="G405" s="346"/>
      <c r="H405" s="346"/>
      <c r="I405" s="346"/>
      <c r="J405" s="346"/>
      <c r="K405" s="346"/>
      <c r="L405" s="346"/>
      <c r="M405" s="346"/>
      <c r="N405" s="346"/>
      <c r="O405" s="346"/>
      <c r="P405" s="346"/>
      <c r="Q405" s="346"/>
      <c r="R405" s="346"/>
      <c r="S405" s="346"/>
      <c r="T405" s="346"/>
      <c r="U405" s="346"/>
      <c r="V405" s="346"/>
      <c r="W405" s="346"/>
      <c r="X405" s="346"/>
      <c r="Y405" s="346"/>
      <c r="Z405" s="346"/>
    </row>
    <row r="406" spans="1:26" ht="15" thickBot="1">
      <c r="A406" s="344"/>
      <c r="B406" s="346"/>
      <c r="C406" s="346"/>
      <c r="D406" s="346"/>
      <c r="E406" s="346"/>
      <c r="F406" s="346"/>
      <c r="G406" s="346"/>
      <c r="H406" s="346"/>
      <c r="I406" s="346"/>
      <c r="J406" s="346"/>
      <c r="K406" s="346"/>
      <c r="L406" s="346"/>
      <c r="M406" s="346"/>
      <c r="N406" s="346"/>
      <c r="O406" s="346"/>
      <c r="P406" s="346"/>
      <c r="Q406" s="346"/>
      <c r="R406" s="346"/>
      <c r="S406" s="346"/>
      <c r="T406" s="346"/>
      <c r="U406" s="346"/>
      <c r="V406" s="346"/>
      <c r="W406" s="346"/>
      <c r="X406" s="346"/>
      <c r="Y406" s="346"/>
      <c r="Z406" s="346"/>
    </row>
    <row r="407" spans="1:26" ht="15" thickBot="1">
      <c r="A407" s="344"/>
      <c r="B407" s="346"/>
      <c r="C407" s="346"/>
      <c r="D407" s="346"/>
      <c r="E407" s="346"/>
      <c r="F407" s="346"/>
      <c r="G407" s="346"/>
      <c r="H407" s="346"/>
      <c r="I407" s="346"/>
      <c r="J407" s="346"/>
      <c r="K407" s="346"/>
      <c r="L407" s="346"/>
      <c r="M407" s="346"/>
      <c r="N407" s="346"/>
      <c r="O407" s="346"/>
      <c r="P407" s="346"/>
      <c r="Q407" s="346"/>
      <c r="R407" s="346"/>
      <c r="S407" s="346"/>
      <c r="T407" s="346"/>
      <c r="U407" s="346"/>
      <c r="V407" s="346"/>
      <c r="W407" s="346"/>
      <c r="X407" s="346"/>
      <c r="Y407" s="346"/>
      <c r="Z407" s="346"/>
    </row>
    <row r="408" spans="1:26" ht="15" thickBot="1">
      <c r="A408" s="344"/>
      <c r="B408" s="346"/>
      <c r="C408" s="346"/>
      <c r="D408" s="346"/>
      <c r="E408" s="346"/>
      <c r="F408" s="346"/>
      <c r="G408" s="346"/>
      <c r="H408" s="346"/>
      <c r="I408" s="346"/>
      <c r="J408" s="346"/>
      <c r="K408" s="346"/>
      <c r="L408" s="346"/>
      <c r="M408" s="346"/>
      <c r="N408" s="346"/>
      <c r="O408" s="346"/>
      <c r="P408" s="346"/>
      <c r="Q408" s="346"/>
      <c r="R408" s="346"/>
      <c r="S408" s="346"/>
      <c r="T408" s="346"/>
      <c r="U408" s="346"/>
      <c r="V408" s="346"/>
      <c r="W408" s="346"/>
      <c r="X408" s="346"/>
      <c r="Y408" s="346"/>
      <c r="Z408" s="346"/>
    </row>
    <row r="409" spans="1:26" ht="15" thickBot="1">
      <c r="A409" s="344"/>
      <c r="B409" s="346"/>
      <c r="C409" s="346"/>
      <c r="D409" s="346"/>
      <c r="E409" s="346"/>
      <c r="F409" s="346"/>
      <c r="G409" s="346"/>
      <c r="H409" s="346"/>
      <c r="I409" s="346"/>
      <c r="J409" s="346"/>
      <c r="K409" s="346"/>
      <c r="L409" s="346"/>
      <c r="M409" s="346"/>
      <c r="N409" s="346"/>
      <c r="O409" s="346"/>
      <c r="P409" s="346"/>
      <c r="Q409" s="346"/>
      <c r="R409" s="346"/>
      <c r="S409" s="346"/>
      <c r="T409" s="346"/>
      <c r="U409" s="346"/>
      <c r="V409" s="346"/>
      <c r="W409" s="346"/>
      <c r="X409" s="346"/>
      <c r="Y409" s="346"/>
      <c r="Z409" s="346"/>
    </row>
    <row r="410" spans="1:26" ht="15" thickBot="1">
      <c r="A410" s="344"/>
      <c r="B410" s="346"/>
      <c r="C410" s="346"/>
      <c r="D410" s="346"/>
      <c r="E410" s="346"/>
      <c r="F410" s="346"/>
      <c r="G410" s="346"/>
      <c r="H410" s="346"/>
      <c r="I410" s="346"/>
      <c r="J410" s="346"/>
      <c r="K410" s="346"/>
      <c r="L410" s="346"/>
      <c r="M410" s="346"/>
      <c r="N410" s="346"/>
      <c r="O410" s="346"/>
      <c r="P410" s="346"/>
      <c r="Q410" s="346"/>
      <c r="R410" s="346"/>
      <c r="S410" s="346"/>
      <c r="T410" s="346"/>
      <c r="U410" s="346"/>
      <c r="V410" s="346"/>
      <c r="W410" s="346"/>
      <c r="X410" s="346"/>
      <c r="Y410" s="346"/>
      <c r="Z410" s="346"/>
    </row>
    <row r="411" spans="1:26" ht="15" thickBot="1">
      <c r="A411" s="344"/>
      <c r="B411" s="346"/>
      <c r="C411" s="346"/>
      <c r="D411" s="346"/>
      <c r="E411" s="346"/>
      <c r="F411" s="346"/>
      <c r="G411" s="346"/>
      <c r="H411" s="346"/>
      <c r="I411" s="346"/>
      <c r="J411" s="346"/>
      <c r="K411" s="346"/>
      <c r="L411" s="346"/>
      <c r="M411" s="346"/>
      <c r="N411" s="346"/>
      <c r="O411" s="346"/>
      <c r="P411" s="346"/>
      <c r="Q411" s="346"/>
      <c r="R411" s="346"/>
      <c r="S411" s="346"/>
      <c r="T411" s="346"/>
      <c r="U411" s="346"/>
      <c r="V411" s="346"/>
      <c r="W411" s="346"/>
      <c r="X411" s="346"/>
      <c r="Y411" s="346"/>
      <c r="Z411" s="346"/>
    </row>
    <row r="412" spans="1:26" ht="15" thickBot="1">
      <c r="A412" s="344"/>
      <c r="B412" s="346"/>
      <c r="C412" s="346"/>
      <c r="D412" s="346"/>
      <c r="E412" s="346"/>
      <c r="F412" s="346"/>
      <c r="G412" s="346"/>
      <c r="H412" s="346"/>
      <c r="I412" s="346"/>
      <c r="J412" s="346"/>
      <c r="K412" s="346"/>
      <c r="L412" s="346"/>
      <c r="M412" s="346"/>
      <c r="N412" s="346"/>
      <c r="O412" s="346"/>
      <c r="P412" s="346"/>
      <c r="Q412" s="346"/>
      <c r="R412" s="346"/>
      <c r="S412" s="346"/>
      <c r="T412" s="346"/>
      <c r="U412" s="346"/>
      <c r="V412" s="346"/>
      <c r="W412" s="346"/>
      <c r="X412" s="346"/>
      <c r="Y412" s="346"/>
      <c r="Z412" s="346"/>
    </row>
    <row r="413" spans="1:26" ht="15" thickBot="1">
      <c r="A413" s="344"/>
      <c r="B413" s="346"/>
      <c r="C413" s="346"/>
      <c r="D413" s="346"/>
      <c r="E413" s="346"/>
      <c r="F413" s="346"/>
      <c r="G413" s="346"/>
      <c r="H413" s="346"/>
      <c r="I413" s="346"/>
      <c r="J413" s="346"/>
      <c r="K413" s="346"/>
      <c r="L413" s="346"/>
      <c r="M413" s="346"/>
      <c r="N413" s="346"/>
      <c r="O413" s="346"/>
      <c r="P413" s="346"/>
      <c r="Q413" s="346"/>
      <c r="R413" s="346"/>
      <c r="S413" s="346"/>
      <c r="T413" s="346"/>
      <c r="U413" s="346"/>
      <c r="V413" s="346"/>
      <c r="W413" s="346"/>
      <c r="X413" s="346"/>
      <c r="Y413" s="346"/>
      <c r="Z413" s="346"/>
    </row>
    <row r="414" spans="1:26" ht="15" thickBot="1">
      <c r="A414" s="344"/>
      <c r="B414" s="346"/>
      <c r="C414" s="346"/>
      <c r="D414" s="346"/>
      <c r="E414" s="346"/>
      <c r="F414" s="346"/>
      <c r="G414" s="346"/>
      <c r="H414" s="346"/>
      <c r="I414" s="346"/>
      <c r="J414" s="346"/>
      <c r="K414" s="346"/>
      <c r="L414" s="346"/>
      <c r="M414" s="346"/>
      <c r="N414" s="346"/>
      <c r="O414" s="346"/>
      <c r="P414" s="346"/>
      <c r="Q414" s="346"/>
      <c r="R414" s="346"/>
      <c r="S414" s="346"/>
      <c r="T414" s="346"/>
      <c r="U414" s="346"/>
      <c r="V414" s="346"/>
      <c r="W414" s="346"/>
      <c r="X414" s="346"/>
      <c r="Y414" s="346"/>
      <c r="Z414" s="346"/>
    </row>
    <row r="415" spans="1:26" ht="15" thickBot="1">
      <c r="A415" s="344"/>
      <c r="B415" s="346"/>
      <c r="C415" s="346"/>
      <c r="D415" s="346"/>
      <c r="E415" s="346"/>
      <c r="F415" s="346"/>
      <c r="G415" s="346"/>
      <c r="H415" s="346"/>
      <c r="I415" s="346"/>
      <c r="J415" s="346"/>
      <c r="K415" s="346"/>
      <c r="L415" s="346"/>
      <c r="M415" s="346"/>
      <c r="N415" s="346"/>
      <c r="O415" s="346"/>
      <c r="P415" s="346"/>
      <c r="Q415" s="346"/>
      <c r="R415" s="346"/>
      <c r="S415" s="346"/>
      <c r="T415" s="346"/>
      <c r="U415" s="346"/>
      <c r="V415" s="346"/>
      <c r="W415" s="346"/>
      <c r="X415" s="346"/>
      <c r="Y415" s="346"/>
      <c r="Z415" s="346"/>
    </row>
    <row r="416" spans="1:26" ht="15" thickBot="1">
      <c r="A416" s="344"/>
      <c r="B416" s="346"/>
      <c r="C416" s="346"/>
      <c r="D416" s="346"/>
      <c r="E416" s="346"/>
      <c r="F416" s="346"/>
      <c r="G416" s="346"/>
      <c r="H416" s="346"/>
      <c r="I416" s="346"/>
      <c r="J416" s="346"/>
      <c r="K416" s="346"/>
      <c r="L416" s="346"/>
      <c r="M416" s="346"/>
      <c r="N416" s="346"/>
      <c r="O416" s="346"/>
      <c r="P416" s="346"/>
      <c r="Q416" s="346"/>
      <c r="R416" s="346"/>
      <c r="S416" s="346"/>
      <c r="T416" s="346"/>
      <c r="U416" s="346"/>
      <c r="V416" s="346"/>
      <c r="W416" s="346"/>
      <c r="X416" s="346"/>
      <c r="Y416" s="346"/>
      <c r="Z416" s="346"/>
    </row>
    <row r="417" spans="1:26" ht="15" thickBot="1">
      <c r="A417" s="344"/>
      <c r="B417" s="346"/>
      <c r="C417" s="346"/>
      <c r="D417" s="346"/>
      <c r="E417" s="346"/>
      <c r="F417" s="346"/>
      <c r="G417" s="346"/>
      <c r="H417" s="346"/>
      <c r="I417" s="346"/>
      <c r="J417" s="346"/>
      <c r="K417" s="346"/>
      <c r="L417" s="346"/>
      <c r="M417" s="346"/>
      <c r="N417" s="346"/>
      <c r="O417" s="346"/>
      <c r="P417" s="346"/>
      <c r="Q417" s="346"/>
      <c r="R417" s="346"/>
      <c r="S417" s="346"/>
      <c r="T417" s="346"/>
      <c r="U417" s="346"/>
      <c r="V417" s="346"/>
      <c r="W417" s="346"/>
      <c r="X417" s="346"/>
      <c r="Y417" s="346"/>
      <c r="Z417" s="346"/>
    </row>
    <row r="418" spans="1:26" ht="15" thickBot="1">
      <c r="A418" s="344"/>
      <c r="B418" s="346"/>
      <c r="C418" s="346"/>
      <c r="D418" s="346"/>
      <c r="E418" s="346"/>
      <c r="F418" s="346"/>
      <c r="G418" s="346"/>
      <c r="H418" s="346"/>
      <c r="I418" s="346"/>
      <c r="J418" s="346"/>
      <c r="K418" s="346"/>
      <c r="L418" s="346"/>
      <c r="M418" s="346"/>
      <c r="N418" s="346"/>
      <c r="O418" s="346"/>
      <c r="P418" s="346"/>
      <c r="Q418" s="346"/>
      <c r="R418" s="346"/>
      <c r="S418" s="346"/>
      <c r="T418" s="346"/>
      <c r="U418" s="346"/>
      <c r="V418" s="346"/>
      <c r="W418" s="346"/>
      <c r="X418" s="346"/>
      <c r="Y418" s="346"/>
      <c r="Z418" s="346"/>
    </row>
    <row r="419" spans="1:26" ht="15" thickBot="1">
      <c r="A419" s="344"/>
      <c r="B419" s="346"/>
      <c r="C419" s="346"/>
      <c r="D419" s="346"/>
      <c r="E419" s="346"/>
      <c r="F419" s="346"/>
      <c r="G419" s="346"/>
      <c r="H419" s="346"/>
      <c r="I419" s="346"/>
      <c r="J419" s="346"/>
      <c r="K419" s="346"/>
      <c r="L419" s="346"/>
      <c r="M419" s="346"/>
      <c r="N419" s="346"/>
      <c r="O419" s="346"/>
      <c r="P419" s="346"/>
      <c r="Q419" s="346"/>
      <c r="R419" s="346"/>
      <c r="S419" s="346"/>
      <c r="T419" s="346"/>
      <c r="U419" s="346"/>
      <c r="V419" s="346"/>
      <c r="W419" s="346"/>
      <c r="X419" s="346"/>
      <c r="Y419" s="346"/>
      <c r="Z419" s="346"/>
    </row>
    <row r="420" spans="1:26" ht="15" thickBot="1">
      <c r="A420" s="344"/>
      <c r="B420" s="346"/>
      <c r="C420" s="346"/>
      <c r="D420" s="346"/>
      <c r="E420" s="346"/>
      <c r="F420" s="346"/>
      <c r="G420" s="346"/>
      <c r="H420" s="346"/>
      <c r="I420" s="346"/>
      <c r="J420" s="346"/>
      <c r="K420" s="346"/>
      <c r="L420" s="346"/>
      <c r="M420" s="346"/>
      <c r="N420" s="346"/>
      <c r="O420" s="346"/>
      <c r="P420" s="346"/>
      <c r="Q420" s="346"/>
      <c r="R420" s="346"/>
      <c r="S420" s="346"/>
      <c r="T420" s="346"/>
      <c r="U420" s="346"/>
      <c r="V420" s="346"/>
      <c r="W420" s="346"/>
      <c r="X420" s="346"/>
      <c r="Y420" s="346"/>
      <c r="Z420" s="346"/>
    </row>
    <row r="421" spans="1:26" ht="15" thickBot="1">
      <c r="A421" s="344"/>
      <c r="B421" s="346"/>
      <c r="C421" s="346"/>
      <c r="D421" s="346"/>
      <c r="E421" s="346"/>
      <c r="F421" s="346"/>
      <c r="G421" s="346"/>
      <c r="H421" s="346"/>
      <c r="I421" s="346"/>
      <c r="J421" s="346"/>
      <c r="K421" s="346"/>
      <c r="L421" s="346"/>
      <c r="M421" s="346"/>
      <c r="N421" s="346"/>
      <c r="O421" s="346"/>
      <c r="P421" s="346"/>
      <c r="Q421" s="346"/>
      <c r="R421" s="346"/>
      <c r="S421" s="346"/>
      <c r="T421" s="346"/>
      <c r="U421" s="346"/>
      <c r="V421" s="346"/>
      <c r="W421" s="346"/>
      <c r="X421" s="346"/>
      <c r="Y421" s="346"/>
      <c r="Z421" s="346"/>
    </row>
    <row r="422" spans="1:26" ht="15" thickBot="1">
      <c r="A422" s="344"/>
      <c r="B422" s="346"/>
      <c r="C422" s="346"/>
      <c r="D422" s="346"/>
      <c r="E422" s="346"/>
      <c r="F422" s="346"/>
      <c r="G422" s="346"/>
      <c r="H422" s="346"/>
      <c r="I422" s="346"/>
      <c r="J422" s="346"/>
      <c r="K422" s="346"/>
      <c r="L422" s="346"/>
      <c r="M422" s="346"/>
      <c r="N422" s="346"/>
      <c r="O422" s="346"/>
      <c r="P422" s="346"/>
      <c r="Q422" s="346"/>
      <c r="R422" s="346"/>
      <c r="S422" s="346"/>
      <c r="T422" s="346"/>
      <c r="U422" s="346"/>
      <c r="V422" s="346"/>
      <c r="W422" s="346"/>
      <c r="X422" s="346"/>
      <c r="Y422" s="346"/>
      <c r="Z422" s="346"/>
    </row>
    <row r="423" spans="1:26" ht="15" thickBot="1">
      <c r="A423" s="344"/>
      <c r="B423" s="346"/>
      <c r="C423" s="346"/>
      <c r="D423" s="346"/>
      <c r="E423" s="346"/>
      <c r="F423" s="346"/>
      <c r="G423" s="346"/>
      <c r="H423" s="346"/>
      <c r="I423" s="346"/>
      <c r="J423" s="346"/>
      <c r="K423" s="346"/>
      <c r="L423" s="346"/>
      <c r="M423" s="346"/>
      <c r="N423" s="346"/>
      <c r="O423" s="346"/>
      <c r="P423" s="346"/>
      <c r="Q423" s="346"/>
      <c r="R423" s="346"/>
      <c r="S423" s="346"/>
      <c r="T423" s="346"/>
      <c r="U423" s="346"/>
      <c r="V423" s="346"/>
      <c r="W423" s="346"/>
      <c r="X423" s="346"/>
      <c r="Y423" s="346"/>
      <c r="Z423" s="346"/>
    </row>
    <row r="424" spans="1:26" ht="15" thickBot="1">
      <c r="A424" s="344"/>
      <c r="B424" s="346"/>
      <c r="C424" s="346"/>
      <c r="D424" s="346"/>
      <c r="E424" s="346"/>
      <c r="F424" s="346"/>
      <c r="G424" s="346"/>
      <c r="H424" s="346"/>
      <c r="I424" s="346"/>
      <c r="J424" s="346"/>
      <c r="K424" s="346"/>
      <c r="L424" s="346"/>
      <c r="M424" s="346"/>
      <c r="N424" s="346"/>
      <c r="O424" s="346"/>
      <c r="P424" s="346"/>
      <c r="Q424" s="346"/>
      <c r="R424" s="346"/>
      <c r="S424" s="346"/>
      <c r="T424" s="346"/>
      <c r="U424" s="346"/>
      <c r="V424" s="346"/>
      <c r="W424" s="346"/>
      <c r="X424" s="346"/>
      <c r="Y424" s="346"/>
      <c r="Z424" s="346"/>
    </row>
    <row r="425" spans="1:26" ht="15" thickBot="1">
      <c r="A425" s="344"/>
      <c r="B425" s="346"/>
      <c r="C425" s="346"/>
      <c r="D425" s="346"/>
      <c r="E425" s="346"/>
      <c r="F425" s="346"/>
      <c r="G425" s="346"/>
      <c r="H425" s="346"/>
      <c r="I425" s="346"/>
      <c r="J425" s="346"/>
      <c r="K425" s="346"/>
      <c r="L425" s="346"/>
      <c r="M425" s="346"/>
      <c r="N425" s="346"/>
      <c r="O425" s="346"/>
      <c r="P425" s="346"/>
      <c r="Q425" s="346"/>
      <c r="R425" s="346"/>
      <c r="S425" s="346"/>
      <c r="T425" s="346"/>
      <c r="U425" s="346"/>
      <c r="V425" s="346"/>
      <c r="W425" s="346"/>
      <c r="X425" s="346"/>
      <c r="Y425" s="346"/>
      <c r="Z425" s="346"/>
    </row>
    <row r="426" spans="1:26" ht="15" thickBot="1">
      <c r="A426" s="344"/>
      <c r="B426" s="346"/>
      <c r="C426" s="346"/>
      <c r="D426" s="346"/>
      <c r="E426" s="346"/>
      <c r="F426" s="346"/>
      <c r="G426" s="346"/>
      <c r="H426" s="346"/>
      <c r="I426" s="346"/>
      <c r="J426" s="346"/>
      <c r="K426" s="346"/>
      <c r="L426" s="346"/>
      <c r="M426" s="346"/>
      <c r="N426" s="346"/>
      <c r="O426" s="346"/>
      <c r="P426" s="346"/>
      <c r="Q426" s="346"/>
      <c r="R426" s="346"/>
      <c r="S426" s="346"/>
      <c r="T426" s="346"/>
      <c r="U426" s="346"/>
      <c r="V426" s="346"/>
      <c r="W426" s="346"/>
      <c r="X426" s="346"/>
      <c r="Y426" s="346"/>
      <c r="Z426" s="346"/>
    </row>
    <row r="427" spans="1:26" ht="15" thickBot="1">
      <c r="A427" s="344"/>
      <c r="B427" s="346"/>
      <c r="C427" s="346"/>
      <c r="D427" s="346"/>
      <c r="E427" s="346"/>
      <c r="F427" s="346"/>
      <c r="G427" s="346"/>
      <c r="H427" s="346"/>
      <c r="I427" s="346"/>
      <c r="J427" s="346"/>
      <c r="K427" s="346"/>
      <c r="L427" s="346"/>
      <c r="M427" s="346"/>
      <c r="N427" s="346"/>
      <c r="O427" s="346"/>
      <c r="P427" s="346"/>
      <c r="Q427" s="346"/>
      <c r="R427" s="346"/>
      <c r="S427" s="346"/>
      <c r="T427" s="346"/>
      <c r="U427" s="346"/>
      <c r="V427" s="346"/>
      <c r="W427" s="346"/>
      <c r="X427" s="346"/>
      <c r="Y427" s="346"/>
      <c r="Z427" s="346"/>
    </row>
    <row r="428" spans="1:26" ht="15" thickBot="1">
      <c r="A428" s="344"/>
      <c r="B428" s="346"/>
      <c r="C428" s="346"/>
      <c r="D428" s="346"/>
      <c r="E428" s="346"/>
      <c r="F428" s="346"/>
      <c r="G428" s="346"/>
      <c r="H428" s="346"/>
      <c r="I428" s="346"/>
      <c r="J428" s="346"/>
      <c r="K428" s="346"/>
      <c r="L428" s="346"/>
      <c r="M428" s="346"/>
      <c r="N428" s="346"/>
      <c r="O428" s="346"/>
      <c r="P428" s="346"/>
      <c r="Q428" s="346"/>
      <c r="R428" s="346"/>
      <c r="S428" s="346"/>
      <c r="T428" s="346"/>
      <c r="U428" s="346"/>
      <c r="V428" s="346"/>
      <c r="W428" s="346"/>
      <c r="X428" s="346"/>
      <c r="Y428" s="346"/>
      <c r="Z428" s="346"/>
    </row>
    <row r="429" spans="1:26" ht="15" thickBot="1">
      <c r="A429" s="344"/>
      <c r="B429" s="346"/>
      <c r="C429" s="346"/>
      <c r="D429" s="346"/>
      <c r="E429" s="346"/>
      <c r="F429" s="346"/>
      <c r="G429" s="346"/>
      <c r="H429" s="346"/>
      <c r="I429" s="346"/>
      <c r="J429" s="346"/>
      <c r="K429" s="346"/>
      <c r="L429" s="346"/>
      <c r="M429" s="346"/>
      <c r="N429" s="346"/>
      <c r="O429" s="346"/>
      <c r="P429" s="346"/>
      <c r="Q429" s="346"/>
      <c r="R429" s="346"/>
      <c r="S429" s="346"/>
      <c r="T429" s="346"/>
      <c r="U429" s="346"/>
      <c r="V429" s="346"/>
      <c r="W429" s="346"/>
      <c r="X429" s="346"/>
      <c r="Y429" s="346"/>
      <c r="Z429" s="346"/>
    </row>
    <row r="430" spans="1:26" ht="15" thickBot="1">
      <c r="A430" s="344"/>
      <c r="B430" s="346"/>
      <c r="C430" s="346"/>
      <c r="D430" s="346"/>
      <c r="E430" s="346"/>
      <c r="F430" s="346"/>
      <c r="G430" s="346"/>
      <c r="H430" s="346"/>
      <c r="I430" s="346"/>
      <c r="J430" s="346"/>
      <c r="K430" s="346"/>
      <c r="L430" s="346"/>
      <c r="M430" s="346"/>
      <c r="N430" s="346"/>
      <c r="O430" s="346"/>
      <c r="P430" s="346"/>
      <c r="Q430" s="346"/>
      <c r="R430" s="346"/>
      <c r="S430" s="346"/>
      <c r="T430" s="346"/>
      <c r="U430" s="346"/>
      <c r="V430" s="346"/>
      <c r="W430" s="346"/>
      <c r="X430" s="346"/>
      <c r="Y430" s="346"/>
      <c r="Z430" s="346"/>
    </row>
    <row r="431" spans="1:26" ht="15" thickBot="1">
      <c r="A431" s="344"/>
      <c r="B431" s="346"/>
      <c r="C431" s="346"/>
      <c r="D431" s="346"/>
      <c r="E431" s="346"/>
      <c r="F431" s="346"/>
      <c r="G431" s="346"/>
      <c r="H431" s="346"/>
      <c r="I431" s="346"/>
      <c r="J431" s="346"/>
      <c r="K431" s="346"/>
      <c r="L431" s="346"/>
      <c r="M431" s="346"/>
      <c r="N431" s="346"/>
      <c r="O431" s="346"/>
      <c r="P431" s="346"/>
      <c r="Q431" s="346"/>
      <c r="R431" s="346"/>
      <c r="S431" s="346"/>
      <c r="T431" s="346"/>
      <c r="U431" s="346"/>
      <c r="V431" s="346"/>
      <c r="W431" s="346"/>
      <c r="X431" s="346"/>
      <c r="Y431" s="346"/>
      <c r="Z431" s="346"/>
    </row>
    <row r="432" spans="1:26" ht="15" thickBot="1">
      <c r="A432" s="344"/>
      <c r="B432" s="346"/>
      <c r="C432" s="346"/>
      <c r="D432" s="346"/>
      <c r="E432" s="346"/>
      <c r="F432" s="346"/>
      <c r="G432" s="346"/>
      <c r="H432" s="346"/>
      <c r="I432" s="346"/>
      <c r="J432" s="346"/>
      <c r="K432" s="346"/>
      <c r="L432" s="346"/>
      <c r="M432" s="346"/>
      <c r="N432" s="346"/>
      <c r="O432" s="346"/>
      <c r="P432" s="346"/>
      <c r="Q432" s="346"/>
      <c r="R432" s="346"/>
      <c r="S432" s="346"/>
      <c r="T432" s="346"/>
      <c r="U432" s="346"/>
      <c r="V432" s="346"/>
      <c r="W432" s="346"/>
      <c r="X432" s="346"/>
      <c r="Y432" s="346"/>
      <c r="Z432" s="346"/>
    </row>
    <row r="433" spans="1:26" ht="15" thickBot="1">
      <c r="A433" s="344"/>
      <c r="B433" s="346"/>
      <c r="C433" s="346"/>
      <c r="D433" s="346"/>
      <c r="E433" s="346"/>
      <c r="F433" s="346"/>
      <c r="G433" s="346"/>
      <c r="H433" s="346"/>
      <c r="I433" s="346"/>
      <c r="J433" s="346"/>
      <c r="K433" s="346"/>
      <c r="L433" s="346"/>
      <c r="M433" s="346"/>
      <c r="N433" s="346"/>
      <c r="O433" s="346"/>
      <c r="P433" s="346"/>
      <c r="Q433" s="346"/>
      <c r="R433" s="346"/>
      <c r="S433" s="346"/>
      <c r="T433" s="346"/>
      <c r="U433" s="346"/>
      <c r="V433" s="346"/>
      <c r="W433" s="346"/>
      <c r="X433" s="346"/>
      <c r="Y433" s="346"/>
      <c r="Z433" s="346"/>
    </row>
    <row r="434" spans="1:26" ht="15" thickBot="1">
      <c r="A434" s="344"/>
      <c r="B434" s="346"/>
      <c r="C434" s="346"/>
      <c r="D434" s="346"/>
      <c r="E434" s="346"/>
      <c r="F434" s="346"/>
      <c r="G434" s="346"/>
      <c r="H434" s="346"/>
      <c r="I434" s="346"/>
      <c r="J434" s="346"/>
      <c r="K434" s="346"/>
      <c r="L434" s="346"/>
      <c r="M434" s="346"/>
      <c r="N434" s="346"/>
      <c r="O434" s="346"/>
      <c r="P434" s="346"/>
      <c r="Q434" s="346"/>
      <c r="R434" s="346"/>
      <c r="S434" s="346"/>
      <c r="T434" s="346"/>
      <c r="U434" s="346"/>
      <c r="V434" s="346"/>
      <c r="W434" s="346"/>
      <c r="X434" s="346"/>
      <c r="Y434" s="346"/>
      <c r="Z434" s="346"/>
    </row>
    <row r="435" spans="1:26" ht="15" thickBot="1">
      <c r="A435" s="344"/>
      <c r="B435" s="346"/>
      <c r="C435" s="346"/>
      <c r="D435" s="346"/>
      <c r="E435" s="346"/>
      <c r="F435" s="346"/>
      <c r="G435" s="346"/>
      <c r="H435" s="346"/>
      <c r="I435" s="346"/>
      <c r="J435" s="346"/>
      <c r="K435" s="346"/>
      <c r="L435" s="346"/>
      <c r="M435" s="346"/>
      <c r="N435" s="346"/>
      <c r="O435" s="346"/>
      <c r="P435" s="346"/>
      <c r="Q435" s="346"/>
      <c r="R435" s="346"/>
      <c r="S435" s="346"/>
      <c r="T435" s="346"/>
      <c r="U435" s="346"/>
      <c r="V435" s="346"/>
      <c r="W435" s="346"/>
      <c r="X435" s="346"/>
      <c r="Y435" s="346"/>
      <c r="Z435" s="346"/>
    </row>
    <row r="436" spans="1:26" ht="15" thickBot="1">
      <c r="A436" s="344"/>
      <c r="B436" s="346"/>
      <c r="C436" s="346"/>
      <c r="D436" s="346"/>
      <c r="E436" s="346"/>
      <c r="F436" s="346"/>
      <c r="G436" s="346"/>
      <c r="H436" s="346"/>
      <c r="I436" s="346"/>
      <c r="J436" s="346"/>
      <c r="K436" s="346"/>
      <c r="L436" s="346"/>
      <c r="M436" s="346"/>
      <c r="N436" s="346"/>
      <c r="O436" s="346"/>
      <c r="P436" s="346"/>
      <c r="Q436" s="346"/>
      <c r="R436" s="346"/>
      <c r="S436" s="346"/>
      <c r="T436" s="346"/>
      <c r="U436" s="346"/>
      <c r="V436" s="346"/>
      <c r="W436" s="346"/>
      <c r="X436" s="346"/>
      <c r="Y436" s="346"/>
      <c r="Z436" s="346"/>
    </row>
    <row r="437" spans="1:26" ht="15" thickBot="1">
      <c r="A437" s="344"/>
      <c r="B437" s="346"/>
      <c r="C437" s="346"/>
      <c r="D437" s="346"/>
      <c r="E437" s="346"/>
      <c r="F437" s="346"/>
      <c r="G437" s="346"/>
      <c r="H437" s="346"/>
      <c r="I437" s="346"/>
      <c r="J437" s="346"/>
      <c r="K437" s="346"/>
      <c r="L437" s="346"/>
      <c r="M437" s="346"/>
      <c r="N437" s="346"/>
      <c r="O437" s="346"/>
      <c r="P437" s="346"/>
      <c r="Q437" s="346"/>
      <c r="R437" s="346"/>
      <c r="S437" s="346"/>
      <c r="T437" s="346"/>
      <c r="U437" s="346"/>
      <c r="V437" s="346"/>
      <c r="W437" s="346"/>
      <c r="X437" s="346"/>
      <c r="Y437" s="346"/>
      <c r="Z437" s="346"/>
    </row>
    <row r="438" spans="1:26" ht="15" thickBot="1">
      <c r="A438" s="344"/>
      <c r="B438" s="346"/>
      <c r="C438" s="346"/>
      <c r="D438" s="346"/>
      <c r="E438" s="346"/>
      <c r="F438" s="346"/>
      <c r="G438" s="346"/>
      <c r="H438" s="346"/>
      <c r="I438" s="346"/>
      <c r="J438" s="346"/>
      <c r="K438" s="346"/>
      <c r="L438" s="346"/>
      <c r="M438" s="346"/>
      <c r="N438" s="346"/>
      <c r="O438" s="346"/>
      <c r="P438" s="346"/>
      <c r="Q438" s="346"/>
      <c r="R438" s="346"/>
      <c r="S438" s="346"/>
      <c r="T438" s="346"/>
      <c r="U438" s="346"/>
      <c r="V438" s="346"/>
      <c r="W438" s="346"/>
      <c r="X438" s="346"/>
      <c r="Y438" s="346"/>
      <c r="Z438" s="346"/>
    </row>
    <row r="439" spans="1:26" ht="15" thickBot="1">
      <c r="A439" s="344"/>
      <c r="B439" s="346"/>
      <c r="C439" s="346"/>
      <c r="D439" s="346"/>
      <c r="E439" s="346"/>
      <c r="F439" s="346"/>
      <c r="G439" s="346"/>
      <c r="H439" s="346"/>
      <c r="I439" s="346"/>
      <c r="J439" s="346"/>
      <c r="K439" s="346"/>
      <c r="L439" s="346"/>
      <c r="M439" s="346"/>
      <c r="N439" s="346"/>
      <c r="O439" s="346"/>
      <c r="P439" s="346"/>
      <c r="Q439" s="346"/>
      <c r="R439" s="346"/>
      <c r="S439" s="346"/>
      <c r="T439" s="346"/>
      <c r="U439" s="346"/>
      <c r="V439" s="346"/>
      <c r="W439" s="346"/>
      <c r="X439" s="346"/>
      <c r="Y439" s="346"/>
      <c r="Z439" s="346"/>
    </row>
    <row r="440" spans="1:26" ht="15" thickBot="1">
      <c r="A440" s="344"/>
      <c r="B440" s="346"/>
      <c r="C440" s="346"/>
      <c r="D440" s="346"/>
      <c r="E440" s="346"/>
      <c r="F440" s="346"/>
      <c r="G440" s="346"/>
      <c r="H440" s="346"/>
      <c r="I440" s="346"/>
      <c r="J440" s="346"/>
      <c r="K440" s="346"/>
      <c r="L440" s="346"/>
      <c r="M440" s="346"/>
      <c r="N440" s="346"/>
      <c r="O440" s="346"/>
      <c r="P440" s="346"/>
      <c r="Q440" s="346"/>
      <c r="R440" s="346"/>
      <c r="S440" s="346"/>
      <c r="T440" s="346"/>
      <c r="U440" s="346"/>
      <c r="V440" s="346"/>
      <c r="W440" s="346"/>
      <c r="X440" s="346"/>
      <c r="Y440" s="346"/>
      <c r="Z440" s="346"/>
    </row>
    <row r="441" spans="1:26" ht="15" thickBot="1">
      <c r="A441" s="344"/>
      <c r="B441" s="346"/>
      <c r="C441" s="346"/>
      <c r="D441" s="346"/>
      <c r="E441" s="346"/>
      <c r="F441" s="346"/>
      <c r="G441" s="346"/>
      <c r="H441" s="346"/>
      <c r="I441" s="346"/>
      <c r="J441" s="346"/>
      <c r="K441" s="346"/>
      <c r="L441" s="346"/>
      <c r="M441" s="346"/>
      <c r="N441" s="346"/>
      <c r="O441" s="346"/>
      <c r="P441" s="346"/>
      <c r="Q441" s="346"/>
      <c r="R441" s="346"/>
      <c r="S441" s="346"/>
      <c r="T441" s="346"/>
      <c r="U441" s="346"/>
      <c r="V441" s="346"/>
      <c r="W441" s="346"/>
      <c r="X441" s="346"/>
      <c r="Y441" s="346"/>
      <c r="Z441" s="346"/>
    </row>
    <row r="442" spans="1:26" ht="15" thickBot="1">
      <c r="A442" s="344"/>
      <c r="B442" s="346"/>
      <c r="C442" s="346"/>
      <c r="D442" s="346"/>
      <c r="E442" s="346"/>
      <c r="F442" s="346"/>
      <c r="G442" s="346"/>
      <c r="H442" s="346"/>
      <c r="I442" s="346"/>
      <c r="J442" s="346"/>
      <c r="K442" s="346"/>
      <c r="L442" s="346"/>
      <c r="M442" s="346"/>
      <c r="N442" s="346"/>
      <c r="O442" s="346"/>
      <c r="P442" s="346"/>
      <c r="Q442" s="346"/>
      <c r="R442" s="346"/>
      <c r="S442" s="346"/>
      <c r="T442" s="346"/>
      <c r="U442" s="346"/>
      <c r="V442" s="346"/>
      <c r="W442" s="346"/>
      <c r="X442" s="346"/>
      <c r="Y442" s="346"/>
      <c r="Z442" s="346"/>
    </row>
    <row r="443" spans="1:26" ht="15" thickBot="1">
      <c r="A443" s="344"/>
      <c r="B443" s="346"/>
      <c r="C443" s="346"/>
      <c r="D443" s="346"/>
      <c r="E443" s="346"/>
      <c r="F443" s="346"/>
      <c r="G443" s="346"/>
      <c r="H443" s="346"/>
      <c r="I443" s="346"/>
      <c r="J443" s="346"/>
      <c r="K443" s="346"/>
      <c r="L443" s="346"/>
      <c r="M443" s="346"/>
      <c r="N443" s="346"/>
      <c r="O443" s="346"/>
      <c r="P443" s="346"/>
      <c r="Q443" s="346"/>
      <c r="R443" s="346"/>
      <c r="S443" s="346"/>
      <c r="T443" s="346"/>
      <c r="U443" s="346"/>
      <c r="V443" s="346"/>
      <c r="W443" s="346"/>
      <c r="X443" s="346"/>
      <c r="Y443" s="346"/>
      <c r="Z443" s="346"/>
    </row>
    <row r="444" spans="1:26" ht="15" thickBot="1">
      <c r="A444" s="344"/>
      <c r="B444" s="346"/>
      <c r="C444" s="346"/>
      <c r="D444" s="346"/>
      <c r="E444" s="346"/>
      <c r="F444" s="346"/>
      <c r="G444" s="346"/>
      <c r="H444" s="346"/>
      <c r="I444" s="346"/>
      <c r="J444" s="346"/>
      <c r="K444" s="346"/>
      <c r="L444" s="346"/>
      <c r="M444" s="346"/>
      <c r="N444" s="346"/>
      <c r="O444" s="346"/>
      <c r="P444" s="346"/>
      <c r="Q444" s="346"/>
      <c r="R444" s="346"/>
      <c r="S444" s="346"/>
      <c r="T444" s="346"/>
      <c r="U444" s="346"/>
      <c r="V444" s="346"/>
      <c r="W444" s="346"/>
      <c r="X444" s="346"/>
      <c r="Y444" s="346"/>
      <c r="Z444" s="346"/>
    </row>
    <row r="445" spans="1:26" ht="15" thickBot="1">
      <c r="A445" s="344"/>
      <c r="B445" s="346"/>
      <c r="C445" s="346"/>
      <c r="D445" s="346"/>
      <c r="E445" s="346"/>
      <c r="F445" s="346"/>
      <c r="G445" s="346"/>
      <c r="H445" s="346"/>
      <c r="I445" s="346"/>
      <c r="J445" s="346"/>
      <c r="K445" s="346"/>
      <c r="L445" s="346"/>
      <c r="M445" s="346"/>
      <c r="N445" s="346"/>
      <c r="O445" s="346"/>
      <c r="P445" s="346"/>
      <c r="Q445" s="346"/>
      <c r="R445" s="346"/>
      <c r="S445" s="346"/>
      <c r="T445" s="346"/>
      <c r="U445" s="346"/>
      <c r="V445" s="346"/>
      <c r="W445" s="346"/>
      <c r="X445" s="346"/>
      <c r="Y445" s="346"/>
      <c r="Z445" s="346"/>
    </row>
    <row r="446" spans="1:26" ht="15" thickBot="1">
      <c r="A446" s="344"/>
      <c r="B446" s="346"/>
      <c r="C446" s="346"/>
      <c r="D446" s="346"/>
      <c r="E446" s="346"/>
      <c r="F446" s="346"/>
      <c r="G446" s="346"/>
      <c r="H446" s="346"/>
      <c r="I446" s="346"/>
      <c r="J446" s="346"/>
      <c r="K446" s="346"/>
      <c r="L446" s="346"/>
      <c r="M446" s="346"/>
      <c r="N446" s="346"/>
      <c r="O446" s="346"/>
      <c r="P446" s="346"/>
      <c r="Q446" s="346"/>
      <c r="R446" s="346"/>
      <c r="S446" s="346"/>
      <c r="T446" s="346"/>
      <c r="U446" s="346"/>
      <c r="V446" s="346"/>
      <c r="W446" s="346"/>
      <c r="X446" s="346"/>
      <c r="Y446" s="346"/>
      <c r="Z446" s="346"/>
    </row>
    <row r="447" spans="1:26" ht="15" thickBot="1">
      <c r="A447" s="344"/>
      <c r="B447" s="346"/>
      <c r="C447" s="346"/>
      <c r="D447" s="346"/>
      <c r="E447" s="346"/>
      <c r="F447" s="346"/>
      <c r="G447" s="346"/>
      <c r="H447" s="346"/>
      <c r="I447" s="346"/>
      <c r="J447" s="346"/>
      <c r="K447" s="346"/>
      <c r="L447" s="346"/>
      <c r="M447" s="346"/>
      <c r="N447" s="346"/>
      <c r="O447" s="346"/>
      <c r="P447" s="346"/>
      <c r="Q447" s="346"/>
      <c r="R447" s="346"/>
      <c r="S447" s="346"/>
      <c r="T447" s="346"/>
      <c r="U447" s="346"/>
      <c r="V447" s="346"/>
      <c r="W447" s="346"/>
      <c r="X447" s="346"/>
      <c r="Y447" s="346"/>
      <c r="Z447" s="346"/>
    </row>
    <row r="448" spans="1:26" ht="15" thickBot="1">
      <c r="A448" s="344"/>
      <c r="B448" s="346"/>
      <c r="C448" s="346"/>
      <c r="D448" s="346"/>
      <c r="E448" s="346"/>
      <c r="F448" s="346"/>
      <c r="G448" s="346"/>
      <c r="H448" s="346"/>
      <c r="I448" s="346"/>
      <c r="J448" s="346"/>
      <c r="K448" s="346"/>
      <c r="L448" s="346"/>
      <c r="M448" s="346"/>
      <c r="N448" s="346"/>
      <c r="O448" s="346"/>
      <c r="P448" s="346"/>
      <c r="Q448" s="346"/>
      <c r="R448" s="346"/>
      <c r="S448" s="346"/>
      <c r="T448" s="346"/>
      <c r="U448" s="346"/>
      <c r="V448" s="346"/>
      <c r="W448" s="346"/>
      <c r="X448" s="346"/>
      <c r="Y448" s="346"/>
      <c r="Z448" s="346"/>
    </row>
    <row r="449" spans="1:26" ht="15" thickBot="1">
      <c r="A449" s="344"/>
      <c r="B449" s="346"/>
      <c r="C449" s="346"/>
      <c r="D449" s="346"/>
      <c r="E449" s="346"/>
      <c r="F449" s="346"/>
      <c r="G449" s="346"/>
      <c r="H449" s="346"/>
      <c r="I449" s="346"/>
      <c r="J449" s="346"/>
      <c r="K449" s="346"/>
      <c r="L449" s="346"/>
      <c r="M449" s="346"/>
      <c r="N449" s="346"/>
      <c r="O449" s="346"/>
      <c r="P449" s="346"/>
      <c r="Q449" s="346"/>
      <c r="R449" s="346"/>
      <c r="S449" s="346"/>
      <c r="T449" s="346"/>
      <c r="U449" s="346"/>
      <c r="V449" s="346"/>
      <c r="W449" s="346"/>
      <c r="X449" s="346"/>
      <c r="Y449" s="346"/>
      <c r="Z449" s="346"/>
    </row>
    <row r="450" spans="1:26" ht="15" thickBot="1">
      <c r="A450" s="344"/>
      <c r="B450" s="346"/>
      <c r="C450" s="346"/>
      <c r="D450" s="346"/>
      <c r="E450" s="346"/>
      <c r="F450" s="346"/>
      <c r="G450" s="346"/>
      <c r="H450" s="346"/>
      <c r="I450" s="346"/>
      <c r="J450" s="346"/>
      <c r="K450" s="346"/>
      <c r="L450" s="346"/>
      <c r="M450" s="346"/>
      <c r="N450" s="346"/>
      <c r="O450" s="346"/>
      <c r="P450" s="346"/>
      <c r="Q450" s="346"/>
      <c r="R450" s="346"/>
      <c r="S450" s="346"/>
      <c r="T450" s="346"/>
      <c r="U450" s="346"/>
      <c r="V450" s="346"/>
      <c r="W450" s="346"/>
      <c r="X450" s="346"/>
      <c r="Y450" s="346"/>
      <c r="Z450" s="346"/>
    </row>
    <row r="451" spans="1:26" ht="15" thickBot="1">
      <c r="A451" s="344"/>
      <c r="B451" s="346"/>
      <c r="C451" s="346"/>
      <c r="D451" s="346"/>
      <c r="E451" s="346"/>
      <c r="F451" s="346"/>
      <c r="G451" s="346"/>
      <c r="H451" s="346"/>
      <c r="I451" s="346"/>
      <c r="J451" s="346"/>
      <c r="K451" s="346"/>
      <c r="L451" s="346"/>
      <c r="M451" s="346"/>
      <c r="N451" s="346"/>
      <c r="O451" s="346"/>
      <c r="P451" s="346"/>
      <c r="Q451" s="346"/>
      <c r="R451" s="346"/>
      <c r="S451" s="346"/>
      <c r="T451" s="346"/>
      <c r="U451" s="346"/>
      <c r="V451" s="346"/>
      <c r="W451" s="346"/>
      <c r="X451" s="346"/>
      <c r="Y451" s="346"/>
      <c r="Z451" s="346"/>
    </row>
    <row r="452" spans="1:26" ht="15" thickBot="1">
      <c r="A452" s="344"/>
      <c r="B452" s="346"/>
      <c r="C452" s="346"/>
      <c r="D452" s="346"/>
      <c r="E452" s="346"/>
      <c r="F452" s="346"/>
      <c r="G452" s="346"/>
      <c r="H452" s="346"/>
      <c r="I452" s="346"/>
      <c r="J452" s="346"/>
      <c r="K452" s="346"/>
      <c r="L452" s="346"/>
      <c r="M452" s="346"/>
      <c r="N452" s="346"/>
      <c r="O452" s="346"/>
      <c r="P452" s="346"/>
      <c r="Q452" s="346"/>
      <c r="R452" s="346"/>
      <c r="S452" s="346"/>
      <c r="T452" s="346"/>
      <c r="U452" s="346"/>
      <c r="V452" s="346"/>
      <c r="W452" s="346"/>
      <c r="X452" s="346"/>
      <c r="Y452" s="346"/>
      <c r="Z452" s="346"/>
    </row>
    <row r="453" spans="1:26" ht="15" thickBot="1">
      <c r="A453" s="344"/>
      <c r="B453" s="346"/>
      <c r="C453" s="346"/>
      <c r="D453" s="346"/>
      <c r="E453" s="346"/>
      <c r="F453" s="346"/>
      <c r="G453" s="346"/>
      <c r="H453" s="346"/>
      <c r="I453" s="346"/>
      <c r="J453" s="346"/>
      <c r="K453" s="346"/>
      <c r="L453" s="346"/>
      <c r="M453" s="346"/>
      <c r="N453" s="346"/>
      <c r="O453" s="346"/>
      <c r="P453" s="346"/>
      <c r="Q453" s="346"/>
      <c r="R453" s="346"/>
      <c r="S453" s="346"/>
      <c r="T453" s="346"/>
      <c r="U453" s="346"/>
      <c r="V453" s="346"/>
      <c r="W453" s="346"/>
      <c r="X453" s="346"/>
      <c r="Y453" s="346"/>
      <c r="Z453" s="346"/>
    </row>
    <row r="454" spans="1:26" ht="15" thickBot="1">
      <c r="A454" s="344"/>
      <c r="B454" s="346"/>
      <c r="C454" s="346"/>
      <c r="D454" s="346"/>
      <c r="E454" s="346"/>
      <c r="F454" s="346"/>
      <c r="G454" s="346"/>
      <c r="H454" s="346"/>
      <c r="I454" s="346"/>
      <c r="J454" s="346"/>
      <c r="K454" s="346"/>
      <c r="L454" s="346"/>
      <c r="M454" s="346"/>
      <c r="N454" s="346"/>
      <c r="O454" s="346"/>
      <c r="P454" s="346"/>
      <c r="Q454" s="346"/>
      <c r="R454" s="346"/>
      <c r="S454" s="346"/>
      <c r="T454" s="346"/>
      <c r="U454" s="346"/>
      <c r="V454" s="346"/>
      <c r="W454" s="346"/>
      <c r="X454" s="346"/>
      <c r="Y454" s="346"/>
      <c r="Z454" s="346"/>
    </row>
    <row r="455" spans="1:26" ht="15" thickBot="1">
      <c r="A455" s="344"/>
      <c r="B455" s="346"/>
      <c r="C455" s="346"/>
      <c r="D455" s="346"/>
      <c r="E455" s="346"/>
      <c r="F455" s="346"/>
      <c r="G455" s="346"/>
      <c r="H455" s="346"/>
      <c r="I455" s="346"/>
      <c r="J455" s="346"/>
      <c r="K455" s="346"/>
      <c r="L455" s="346"/>
      <c r="M455" s="346"/>
      <c r="N455" s="346"/>
      <c r="O455" s="346"/>
      <c r="P455" s="346"/>
      <c r="Q455" s="346"/>
      <c r="R455" s="346"/>
      <c r="S455" s="346"/>
      <c r="T455" s="346"/>
      <c r="U455" s="346"/>
      <c r="V455" s="346"/>
      <c r="W455" s="346"/>
      <c r="X455" s="346"/>
      <c r="Y455" s="346"/>
      <c r="Z455" s="346"/>
    </row>
    <row r="456" spans="1:26" ht="15" thickBot="1">
      <c r="A456" s="344"/>
      <c r="B456" s="346"/>
      <c r="C456" s="346"/>
      <c r="D456" s="346"/>
      <c r="E456" s="346"/>
      <c r="F456" s="346"/>
      <c r="G456" s="346"/>
      <c r="H456" s="346"/>
      <c r="I456" s="346"/>
      <c r="J456" s="346"/>
      <c r="K456" s="346"/>
      <c r="L456" s="346"/>
      <c r="M456" s="346"/>
      <c r="N456" s="346"/>
      <c r="O456" s="346"/>
      <c r="P456" s="346"/>
      <c r="Q456" s="346"/>
      <c r="R456" s="346"/>
      <c r="S456" s="346"/>
      <c r="T456" s="346"/>
      <c r="U456" s="346"/>
      <c r="V456" s="346"/>
      <c r="W456" s="346"/>
      <c r="X456" s="346"/>
      <c r="Y456" s="346"/>
      <c r="Z456" s="346"/>
    </row>
    <row r="457" spans="1:26" ht="15" thickBot="1">
      <c r="A457" s="344"/>
      <c r="B457" s="346"/>
      <c r="C457" s="346"/>
      <c r="D457" s="346"/>
      <c r="E457" s="346"/>
      <c r="F457" s="346"/>
      <c r="G457" s="346"/>
      <c r="H457" s="346"/>
      <c r="I457" s="346"/>
      <c r="J457" s="346"/>
      <c r="K457" s="346"/>
      <c r="L457" s="346"/>
      <c r="M457" s="346"/>
      <c r="N457" s="346"/>
      <c r="O457" s="346"/>
      <c r="P457" s="346"/>
      <c r="Q457" s="346"/>
      <c r="R457" s="346"/>
      <c r="S457" s="346"/>
      <c r="T457" s="346"/>
      <c r="U457" s="346"/>
      <c r="V457" s="346"/>
      <c r="W457" s="346"/>
      <c r="X457" s="346"/>
      <c r="Y457" s="346"/>
      <c r="Z457" s="346"/>
    </row>
    <row r="458" spans="1:26" ht="15" thickBot="1">
      <c r="A458" s="344"/>
      <c r="B458" s="346"/>
      <c r="C458" s="346"/>
      <c r="D458" s="346"/>
      <c r="E458" s="346"/>
      <c r="F458" s="346"/>
      <c r="G458" s="346"/>
      <c r="H458" s="346"/>
      <c r="I458" s="346"/>
      <c r="J458" s="346"/>
      <c r="K458" s="346"/>
      <c r="L458" s="346"/>
      <c r="M458" s="346"/>
      <c r="N458" s="346"/>
      <c r="O458" s="346"/>
      <c r="P458" s="346"/>
      <c r="Q458" s="346"/>
      <c r="R458" s="346"/>
      <c r="S458" s="346"/>
      <c r="T458" s="346"/>
      <c r="U458" s="346"/>
      <c r="V458" s="346"/>
      <c r="W458" s="346"/>
      <c r="X458" s="346"/>
      <c r="Y458" s="346"/>
      <c r="Z458" s="346"/>
    </row>
    <row r="459" spans="1:26" ht="15" thickBot="1">
      <c r="A459" s="344"/>
      <c r="B459" s="346"/>
      <c r="C459" s="346"/>
      <c r="D459" s="346"/>
      <c r="E459" s="346"/>
      <c r="F459" s="346"/>
      <c r="G459" s="346"/>
      <c r="H459" s="346"/>
      <c r="I459" s="346"/>
      <c r="J459" s="346"/>
      <c r="K459" s="346"/>
      <c r="L459" s="346"/>
      <c r="M459" s="346"/>
      <c r="N459" s="346"/>
      <c r="O459" s="346"/>
      <c r="P459" s="346"/>
      <c r="Q459" s="346"/>
      <c r="R459" s="346"/>
      <c r="S459" s="346"/>
      <c r="T459" s="346"/>
      <c r="U459" s="346"/>
      <c r="V459" s="346"/>
      <c r="W459" s="346"/>
      <c r="X459" s="346"/>
      <c r="Y459" s="346"/>
      <c r="Z459" s="346"/>
    </row>
    <row r="460" spans="1:26" ht="15" thickBot="1">
      <c r="A460" s="344"/>
      <c r="B460" s="346"/>
      <c r="C460" s="346"/>
      <c r="D460" s="346"/>
      <c r="E460" s="346"/>
      <c r="F460" s="346"/>
      <c r="G460" s="346"/>
      <c r="H460" s="346"/>
      <c r="I460" s="346"/>
      <c r="J460" s="346"/>
      <c r="K460" s="346"/>
      <c r="L460" s="346"/>
      <c r="M460" s="346"/>
      <c r="N460" s="346"/>
      <c r="O460" s="346"/>
      <c r="P460" s="346"/>
      <c r="Q460" s="346"/>
      <c r="R460" s="346"/>
      <c r="S460" s="346"/>
      <c r="T460" s="346"/>
      <c r="U460" s="346"/>
      <c r="V460" s="346"/>
      <c r="W460" s="346"/>
      <c r="X460" s="346"/>
      <c r="Y460" s="346"/>
      <c r="Z460" s="346"/>
    </row>
    <row r="461" spans="1:26" ht="15" thickBot="1">
      <c r="A461" s="344"/>
      <c r="B461" s="346"/>
      <c r="C461" s="346"/>
      <c r="D461" s="346"/>
      <c r="E461" s="346"/>
      <c r="F461" s="346"/>
      <c r="G461" s="346"/>
      <c r="H461" s="346"/>
      <c r="I461" s="346"/>
      <c r="J461" s="346"/>
      <c r="K461" s="346"/>
      <c r="L461" s="346"/>
      <c r="M461" s="346"/>
      <c r="N461" s="346"/>
      <c r="O461" s="346"/>
      <c r="P461" s="346"/>
      <c r="Q461" s="346"/>
      <c r="R461" s="346"/>
      <c r="S461" s="346"/>
      <c r="T461" s="346"/>
      <c r="U461" s="346"/>
      <c r="V461" s="346"/>
      <c r="W461" s="346"/>
      <c r="X461" s="346"/>
      <c r="Y461" s="346"/>
      <c r="Z461" s="346"/>
    </row>
    <row r="462" spans="1:26" ht="15" thickBot="1">
      <c r="A462" s="344"/>
      <c r="B462" s="346"/>
      <c r="C462" s="346"/>
      <c r="D462" s="346"/>
      <c r="E462" s="346"/>
      <c r="F462" s="346"/>
      <c r="G462" s="346"/>
      <c r="H462" s="346"/>
      <c r="I462" s="346"/>
      <c r="J462" s="346"/>
      <c r="K462" s="346"/>
      <c r="L462" s="346"/>
      <c r="M462" s="346"/>
      <c r="N462" s="346"/>
      <c r="O462" s="346"/>
      <c r="P462" s="346"/>
      <c r="Q462" s="346"/>
      <c r="R462" s="346"/>
      <c r="S462" s="346"/>
      <c r="T462" s="346"/>
      <c r="U462" s="346"/>
      <c r="V462" s="346"/>
      <c r="W462" s="346"/>
      <c r="X462" s="346"/>
      <c r="Y462" s="346"/>
      <c r="Z462" s="346"/>
    </row>
    <row r="463" spans="1:26" ht="15" thickBot="1">
      <c r="A463" s="344"/>
      <c r="B463" s="346"/>
      <c r="C463" s="346"/>
      <c r="D463" s="346"/>
      <c r="E463" s="346"/>
      <c r="F463" s="346"/>
      <c r="G463" s="346"/>
      <c r="H463" s="346"/>
      <c r="I463" s="346"/>
      <c r="J463" s="346"/>
      <c r="K463" s="346"/>
      <c r="L463" s="346"/>
      <c r="M463" s="346"/>
      <c r="N463" s="346"/>
      <c r="O463" s="346"/>
      <c r="P463" s="346"/>
      <c r="Q463" s="346"/>
      <c r="R463" s="346"/>
      <c r="S463" s="346"/>
      <c r="T463" s="346"/>
      <c r="U463" s="346"/>
      <c r="V463" s="346"/>
      <c r="W463" s="346"/>
      <c r="X463" s="346"/>
      <c r="Y463" s="346"/>
      <c r="Z463" s="346"/>
    </row>
    <row r="464" spans="1:26" ht="15" thickBot="1">
      <c r="A464" s="344"/>
      <c r="B464" s="346"/>
      <c r="C464" s="346"/>
      <c r="D464" s="346"/>
      <c r="E464" s="346"/>
      <c r="F464" s="346"/>
      <c r="G464" s="346"/>
      <c r="H464" s="346"/>
      <c r="I464" s="346"/>
      <c r="J464" s="346"/>
      <c r="K464" s="346"/>
      <c r="L464" s="346"/>
      <c r="M464" s="346"/>
      <c r="N464" s="346"/>
      <c r="O464" s="346"/>
      <c r="P464" s="346"/>
      <c r="Q464" s="346"/>
      <c r="R464" s="346"/>
      <c r="S464" s="346"/>
      <c r="T464" s="346"/>
      <c r="U464" s="346"/>
      <c r="V464" s="346"/>
      <c r="W464" s="346"/>
      <c r="X464" s="346"/>
      <c r="Y464" s="346"/>
      <c r="Z464" s="346"/>
    </row>
    <row r="465" spans="1:26" ht="15" thickBot="1">
      <c r="A465" s="344"/>
      <c r="B465" s="346"/>
      <c r="C465" s="346"/>
      <c r="D465" s="346"/>
      <c r="E465" s="346"/>
      <c r="F465" s="346"/>
      <c r="G465" s="346"/>
      <c r="H465" s="346"/>
      <c r="I465" s="346"/>
      <c r="J465" s="346"/>
      <c r="K465" s="346"/>
      <c r="L465" s="346"/>
      <c r="M465" s="346"/>
      <c r="N465" s="346"/>
      <c r="O465" s="346"/>
      <c r="P465" s="346"/>
      <c r="Q465" s="346"/>
      <c r="R465" s="346"/>
      <c r="S465" s="346"/>
      <c r="T465" s="346"/>
      <c r="U465" s="346"/>
      <c r="V465" s="346"/>
      <c r="W465" s="346"/>
      <c r="X465" s="346"/>
      <c r="Y465" s="346"/>
      <c r="Z465" s="346"/>
    </row>
    <row r="466" spans="1:26" ht="15" thickBot="1">
      <c r="A466" s="344"/>
      <c r="B466" s="346"/>
      <c r="C466" s="346"/>
      <c r="D466" s="346"/>
      <c r="E466" s="346"/>
      <c r="F466" s="346"/>
      <c r="G466" s="346"/>
      <c r="H466" s="346"/>
      <c r="I466" s="346"/>
      <c r="J466" s="346"/>
      <c r="K466" s="346"/>
      <c r="L466" s="346"/>
      <c r="M466" s="346"/>
      <c r="N466" s="346"/>
      <c r="O466" s="346"/>
      <c r="P466" s="346"/>
      <c r="Q466" s="346"/>
      <c r="R466" s="346"/>
      <c r="S466" s="346"/>
      <c r="T466" s="346"/>
      <c r="U466" s="346"/>
      <c r="V466" s="346"/>
      <c r="W466" s="346"/>
      <c r="X466" s="346"/>
      <c r="Y466" s="346"/>
      <c r="Z466" s="346"/>
    </row>
    <row r="467" spans="1:26" ht="15" thickBot="1">
      <c r="A467" s="344"/>
      <c r="B467" s="346"/>
      <c r="C467" s="346"/>
      <c r="D467" s="346"/>
      <c r="E467" s="346"/>
      <c r="F467" s="346"/>
      <c r="G467" s="346"/>
      <c r="H467" s="346"/>
      <c r="I467" s="346"/>
      <c r="J467" s="346"/>
      <c r="K467" s="346"/>
      <c r="L467" s="346"/>
      <c r="M467" s="346"/>
      <c r="N467" s="346"/>
      <c r="O467" s="346"/>
      <c r="P467" s="346"/>
      <c r="Q467" s="346"/>
      <c r="R467" s="346"/>
      <c r="S467" s="346"/>
      <c r="T467" s="346"/>
      <c r="U467" s="346"/>
      <c r="V467" s="346"/>
      <c r="W467" s="346"/>
      <c r="X467" s="346"/>
      <c r="Y467" s="346"/>
      <c r="Z467" s="346"/>
    </row>
    <row r="468" spans="1:26" ht="15" thickBot="1">
      <c r="A468" s="344"/>
      <c r="B468" s="346"/>
      <c r="C468" s="346"/>
      <c r="D468" s="346"/>
      <c r="E468" s="346"/>
      <c r="F468" s="346"/>
      <c r="G468" s="346"/>
      <c r="H468" s="346"/>
      <c r="I468" s="346"/>
      <c r="J468" s="346"/>
      <c r="K468" s="346"/>
      <c r="L468" s="346"/>
      <c r="M468" s="346"/>
      <c r="N468" s="346"/>
      <c r="O468" s="346"/>
      <c r="P468" s="346"/>
      <c r="Q468" s="346"/>
      <c r="R468" s="346"/>
      <c r="S468" s="346"/>
      <c r="T468" s="346"/>
      <c r="U468" s="346"/>
      <c r="V468" s="346"/>
      <c r="W468" s="346"/>
      <c r="X468" s="346"/>
      <c r="Y468" s="346"/>
      <c r="Z468" s="346"/>
    </row>
    <row r="469" spans="1:26" ht="15" thickBot="1">
      <c r="A469" s="344"/>
      <c r="B469" s="346"/>
      <c r="C469" s="346"/>
      <c r="D469" s="346"/>
      <c r="E469" s="346"/>
      <c r="F469" s="346"/>
      <c r="G469" s="346"/>
      <c r="H469" s="346"/>
      <c r="I469" s="346"/>
      <c r="J469" s="346"/>
      <c r="K469" s="346"/>
      <c r="L469" s="346"/>
      <c r="M469" s="346"/>
      <c r="N469" s="346"/>
      <c r="O469" s="346"/>
      <c r="P469" s="346"/>
      <c r="Q469" s="346"/>
      <c r="R469" s="346"/>
      <c r="S469" s="346"/>
      <c r="T469" s="346"/>
      <c r="U469" s="346"/>
      <c r="V469" s="346"/>
      <c r="W469" s="346"/>
      <c r="X469" s="346"/>
      <c r="Y469" s="346"/>
      <c r="Z469" s="346"/>
    </row>
    <row r="470" spans="1:26" ht="15" thickBot="1">
      <c r="A470" s="344"/>
      <c r="B470" s="346"/>
      <c r="C470" s="346"/>
      <c r="D470" s="346"/>
      <c r="E470" s="346"/>
      <c r="F470" s="346"/>
      <c r="G470" s="346"/>
      <c r="H470" s="346"/>
      <c r="I470" s="346"/>
      <c r="J470" s="346"/>
      <c r="K470" s="346"/>
      <c r="L470" s="346"/>
      <c r="M470" s="346"/>
      <c r="N470" s="346"/>
      <c r="O470" s="346"/>
      <c r="P470" s="346"/>
      <c r="Q470" s="346"/>
      <c r="R470" s="346"/>
      <c r="S470" s="346"/>
      <c r="T470" s="346"/>
      <c r="U470" s="346"/>
      <c r="V470" s="346"/>
      <c r="W470" s="346"/>
      <c r="X470" s="346"/>
      <c r="Y470" s="346"/>
      <c r="Z470" s="346"/>
    </row>
    <row r="471" spans="1:26" ht="15" thickBot="1">
      <c r="A471" s="344"/>
      <c r="B471" s="346"/>
      <c r="C471" s="346"/>
      <c r="D471" s="346"/>
      <c r="E471" s="346"/>
      <c r="F471" s="346"/>
      <c r="G471" s="346"/>
      <c r="H471" s="346"/>
      <c r="I471" s="346"/>
      <c r="J471" s="346"/>
      <c r="K471" s="346"/>
      <c r="L471" s="346"/>
      <c r="M471" s="346"/>
      <c r="N471" s="346"/>
      <c r="O471" s="346"/>
      <c r="P471" s="346"/>
      <c r="Q471" s="346"/>
      <c r="R471" s="346"/>
      <c r="S471" s="346"/>
      <c r="T471" s="346"/>
      <c r="U471" s="346"/>
      <c r="V471" s="346"/>
      <c r="W471" s="346"/>
      <c r="X471" s="346"/>
      <c r="Y471" s="346"/>
      <c r="Z471" s="346"/>
    </row>
    <row r="472" spans="1:26" ht="15" thickBot="1">
      <c r="A472" s="344"/>
      <c r="B472" s="346"/>
      <c r="C472" s="346"/>
      <c r="D472" s="346"/>
      <c r="E472" s="346"/>
      <c r="F472" s="346"/>
      <c r="G472" s="346"/>
      <c r="H472" s="346"/>
      <c r="I472" s="346"/>
      <c r="J472" s="346"/>
      <c r="K472" s="346"/>
      <c r="L472" s="346"/>
      <c r="M472" s="346"/>
      <c r="N472" s="346"/>
      <c r="O472" s="346"/>
      <c r="P472" s="346"/>
      <c r="Q472" s="346"/>
      <c r="R472" s="346"/>
      <c r="S472" s="346"/>
      <c r="T472" s="346"/>
      <c r="U472" s="346"/>
      <c r="V472" s="346"/>
      <c r="W472" s="346"/>
      <c r="X472" s="346"/>
      <c r="Y472" s="346"/>
      <c r="Z472" s="346"/>
    </row>
    <row r="473" spans="1:26" ht="15" thickBot="1">
      <c r="A473" s="344"/>
      <c r="B473" s="346"/>
      <c r="C473" s="346"/>
      <c r="D473" s="346"/>
      <c r="E473" s="346"/>
      <c r="F473" s="346"/>
      <c r="G473" s="346"/>
      <c r="H473" s="346"/>
      <c r="I473" s="346"/>
      <c r="J473" s="346"/>
      <c r="K473" s="346"/>
      <c r="L473" s="346"/>
      <c r="M473" s="346"/>
      <c r="N473" s="346"/>
      <c r="O473" s="346"/>
      <c r="P473" s="346"/>
      <c r="Q473" s="346"/>
      <c r="R473" s="346"/>
      <c r="S473" s="346"/>
      <c r="T473" s="346"/>
      <c r="U473" s="346"/>
      <c r="V473" s="346"/>
      <c r="W473" s="346"/>
      <c r="X473" s="346"/>
      <c r="Y473" s="346"/>
      <c r="Z473" s="346"/>
    </row>
    <row r="474" spans="1:26" ht="15" thickBot="1">
      <c r="A474" s="344"/>
      <c r="B474" s="346"/>
      <c r="C474" s="346"/>
      <c r="D474" s="346"/>
      <c r="E474" s="346"/>
      <c r="F474" s="346"/>
      <c r="G474" s="346"/>
      <c r="H474" s="346"/>
      <c r="I474" s="346"/>
      <c r="J474" s="346"/>
      <c r="K474" s="346"/>
      <c r="L474" s="346"/>
      <c r="M474" s="346"/>
      <c r="N474" s="346"/>
      <c r="O474" s="346"/>
      <c r="P474" s="346"/>
      <c r="Q474" s="346"/>
      <c r="R474" s="346"/>
      <c r="S474" s="346"/>
      <c r="T474" s="346"/>
      <c r="U474" s="346"/>
      <c r="V474" s="346"/>
      <c r="W474" s="346"/>
      <c r="X474" s="346"/>
      <c r="Y474" s="346"/>
      <c r="Z474" s="346"/>
    </row>
    <row r="475" spans="1:26" ht="15" thickBot="1">
      <c r="A475" s="344"/>
      <c r="B475" s="346"/>
      <c r="C475" s="346"/>
      <c r="D475" s="346"/>
      <c r="E475" s="346"/>
      <c r="F475" s="346"/>
      <c r="G475" s="346"/>
      <c r="H475" s="346"/>
      <c r="I475" s="346"/>
      <c r="J475" s="346"/>
      <c r="K475" s="346"/>
      <c r="L475" s="346"/>
      <c r="M475" s="346"/>
      <c r="N475" s="346"/>
      <c r="O475" s="346"/>
      <c r="P475" s="346"/>
      <c r="Q475" s="346"/>
      <c r="R475" s="346"/>
      <c r="S475" s="346"/>
      <c r="T475" s="346"/>
      <c r="U475" s="346"/>
      <c r="V475" s="346"/>
      <c r="W475" s="346"/>
      <c r="X475" s="346"/>
      <c r="Y475" s="346"/>
      <c r="Z475" s="346"/>
    </row>
    <row r="476" spans="1:26" ht="15" thickBot="1">
      <c r="A476" s="344"/>
      <c r="B476" s="346"/>
      <c r="C476" s="346"/>
      <c r="D476" s="346"/>
      <c r="E476" s="346"/>
      <c r="F476" s="346"/>
      <c r="G476" s="346"/>
      <c r="H476" s="346"/>
      <c r="I476" s="346"/>
      <c r="J476" s="346"/>
      <c r="K476" s="346"/>
      <c r="L476" s="346"/>
      <c r="M476" s="346"/>
      <c r="N476" s="346"/>
      <c r="O476" s="346"/>
      <c r="P476" s="346"/>
      <c r="Q476" s="346"/>
      <c r="R476" s="346"/>
      <c r="S476" s="346"/>
      <c r="T476" s="346"/>
      <c r="U476" s="346"/>
      <c r="V476" s="346"/>
      <c r="W476" s="346"/>
      <c r="X476" s="346"/>
      <c r="Y476" s="346"/>
      <c r="Z476" s="346"/>
    </row>
    <row r="477" spans="1:26" ht="15" thickBot="1">
      <c r="A477" s="344"/>
      <c r="B477" s="346"/>
      <c r="C477" s="346"/>
      <c r="D477" s="346"/>
      <c r="E477" s="346"/>
      <c r="F477" s="346"/>
      <c r="G477" s="346"/>
      <c r="H477" s="346"/>
      <c r="I477" s="346"/>
      <c r="J477" s="346"/>
      <c r="K477" s="346"/>
      <c r="L477" s="346"/>
      <c r="M477" s="346"/>
      <c r="N477" s="346"/>
      <c r="O477" s="346"/>
      <c r="P477" s="346"/>
      <c r="Q477" s="346"/>
      <c r="R477" s="346"/>
      <c r="S477" s="346"/>
      <c r="T477" s="346"/>
      <c r="U477" s="346"/>
      <c r="V477" s="346"/>
      <c r="W477" s="346"/>
      <c r="X477" s="346"/>
      <c r="Y477" s="346"/>
      <c r="Z477" s="346"/>
    </row>
    <row r="478" spans="1:26" ht="15" thickBot="1">
      <c r="A478" s="344"/>
      <c r="B478" s="346"/>
      <c r="C478" s="346"/>
      <c r="D478" s="346"/>
      <c r="E478" s="346"/>
      <c r="F478" s="346"/>
      <c r="G478" s="346"/>
      <c r="H478" s="346"/>
      <c r="I478" s="346"/>
      <c r="J478" s="346"/>
      <c r="K478" s="346"/>
      <c r="L478" s="346"/>
      <c r="M478" s="346"/>
      <c r="N478" s="346"/>
      <c r="O478" s="346"/>
      <c r="P478" s="346"/>
      <c r="Q478" s="346"/>
      <c r="R478" s="346"/>
      <c r="S478" s="346"/>
      <c r="T478" s="346"/>
      <c r="U478" s="346"/>
      <c r="V478" s="346"/>
      <c r="W478" s="346"/>
      <c r="X478" s="346"/>
      <c r="Y478" s="346"/>
      <c r="Z478" s="346"/>
    </row>
    <row r="479" spans="1:26" ht="15" thickBot="1">
      <c r="A479" s="344"/>
      <c r="B479" s="346"/>
      <c r="C479" s="346"/>
      <c r="D479" s="346"/>
      <c r="E479" s="346"/>
      <c r="F479" s="346"/>
      <c r="G479" s="346"/>
      <c r="H479" s="346"/>
      <c r="I479" s="346"/>
      <c r="J479" s="346"/>
      <c r="K479" s="346"/>
      <c r="L479" s="346"/>
      <c r="M479" s="346"/>
      <c r="N479" s="346"/>
      <c r="O479" s="346"/>
      <c r="P479" s="346"/>
      <c r="Q479" s="346"/>
      <c r="R479" s="346"/>
      <c r="S479" s="346"/>
      <c r="T479" s="346"/>
      <c r="U479" s="346"/>
      <c r="V479" s="346"/>
      <c r="W479" s="346"/>
      <c r="X479" s="346"/>
      <c r="Y479" s="346"/>
      <c r="Z479" s="346"/>
    </row>
    <row r="480" spans="1:26" ht="15" thickBot="1">
      <c r="A480" s="344"/>
      <c r="B480" s="346"/>
      <c r="C480" s="346"/>
      <c r="D480" s="346"/>
      <c r="E480" s="346"/>
      <c r="F480" s="346"/>
      <c r="G480" s="346"/>
      <c r="H480" s="346"/>
      <c r="I480" s="346"/>
      <c r="J480" s="346"/>
      <c r="K480" s="346"/>
      <c r="L480" s="346"/>
      <c r="M480" s="346"/>
      <c r="N480" s="346"/>
      <c r="O480" s="346"/>
      <c r="P480" s="346"/>
      <c r="Q480" s="346"/>
      <c r="R480" s="346"/>
      <c r="S480" s="346"/>
      <c r="T480" s="346"/>
      <c r="U480" s="346"/>
      <c r="V480" s="346"/>
      <c r="W480" s="346"/>
      <c r="X480" s="346"/>
      <c r="Y480" s="346"/>
      <c r="Z480" s="346"/>
    </row>
    <row r="481" spans="1:26" ht="15" thickBot="1">
      <c r="A481" s="344"/>
      <c r="B481" s="346"/>
      <c r="C481" s="346"/>
      <c r="D481" s="346"/>
      <c r="E481" s="346"/>
      <c r="F481" s="346"/>
      <c r="G481" s="346"/>
      <c r="H481" s="346"/>
      <c r="I481" s="346"/>
      <c r="J481" s="346"/>
      <c r="K481" s="346"/>
      <c r="L481" s="346"/>
      <c r="M481" s="346"/>
      <c r="N481" s="346"/>
      <c r="O481" s="346"/>
      <c r="P481" s="346"/>
      <c r="Q481" s="346"/>
      <c r="R481" s="346"/>
      <c r="S481" s="346"/>
      <c r="T481" s="346"/>
      <c r="U481" s="346"/>
      <c r="V481" s="346"/>
      <c r="W481" s="346"/>
      <c r="X481" s="346"/>
      <c r="Y481" s="346"/>
      <c r="Z481" s="346"/>
    </row>
    <row r="482" spans="1:26" ht="15" thickBot="1">
      <c r="A482" s="344"/>
      <c r="B482" s="346"/>
      <c r="C482" s="346"/>
      <c r="D482" s="346"/>
      <c r="E482" s="346"/>
      <c r="F482" s="346"/>
      <c r="G482" s="346"/>
      <c r="H482" s="346"/>
      <c r="I482" s="346"/>
      <c r="J482" s="346"/>
      <c r="K482" s="346"/>
      <c r="L482" s="346"/>
      <c r="M482" s="346"/>
      <c r="N482" s="346"/>
      <c r="O482" s="346"/>
      <c r="P482" s="346"/>
      <c r="Q482" s="346"/>
      <c r="R482" s="346"/>
      <c r="S482" s="346"/>
      <c r="T482" s="346"/>
      <c r="U482" s="346"/>
      <c r="V482" s="346"/>
      <c r="W482" s="346"/>
      <c r="X482" s="346"/>
      <c r="Y482" s="346"/>
      <c r="Z482" s="346"/>
    </row>
    <row r="483" spans="1:26" ht="15" thickBot="1">
      <c r="A483" s="344"/>
      <c r="B483" s="346"/>
      <c r="C483" s="346"/>
      <c r="D483" s="346"/>
      <c r="E483" s="346"/>
      <c r="F483" s="346"/>
      <c r="G483" s="346"/>
      <c r="H483" s="346"/>
      <c r="I483" s="346"/>
      <c r="J483" s="346"/>
      <c r="K483" s="346"/>
      <c r="L483" s="346"/>
      <c r="M483" s="346"/>
      <c r="N483" s="346"/>
      <c r="O483" s="346"/>
      <c r="P483" s="346"/>
      <c r="Q483" s="346"/>
      <c r="R483" s="346"/>
      <c r="S483" s="346"/>
      <c r="T483" s="346"/>
      <c r="U483" s="346"/>
      <c r="V483" s="346"/>
      <c r="W483" s="346"/>
      <c r="X483" s="346"/>
      <c r="Y483" s="346"/>
      <c r="Z483" s="346"/>
    </row>
    <row r="484" spans="1:26" ht="15" thickBot="1">
      <c r="A484" s="344"/>
      <c r="B484" s="346"/>
      <c r="C484" s="346"/>
      <c r="D484" s="346"/>
      <c r="E484" s="346"/>
      <c r="F484" s="346"/>
      <c r="G484" s="346"/>
      <c r="H484" s="346"/>
      <c r="I484" s="346"/>
      <c r="J484" s="346"/>
      <c r="K484" s="346"/>
      <c r="L484" s="346"/>
      <c r="M484" s="346"/>
      <c r="N484" s="346"/>
      <c r="O484" s="346"/>
      <c r="P484" s="346"/>
      <c r="Q484" s="346"/>
      <c r="R484" s="346"/>
      <c r="S484" s="346"/>
      <c r="T484" s="346"/>
      <c r="U484" s="346"/>
      <c r="V484" s="346"/>
      <c r="W484" s="346"/>
      <c r="X484" s="346"/>
      <c r="Y484" s="346"/>
      <c r="Z484" s="346"/>
    </row>
    <row r="485" spans="1:26" ht="15" thickBot="1">
      <c r="A485" s="344"/>
      <c r="B485" s="346"/>
      <c r="C485" s="346"/>
      <c r="D485" s="346"/>
      <c r="E485" s="346"/>
      <c r="F485" s="346"/>
      <c r="G485" s="346"/>
      <c r="H485" s="346"/>
      <c r="I485" s="346"/>
      <c r="J485" s="346"/>
      <c r="K485" s="346"/>
      <c r="L485" s="346"/>
      <c r="M485" s="346"/>
      <c r="N485" s="346"/>
      <c r="O485" s="346"/>
      <c r="P485" s="346"/>
      <c r="Q485" s="346"/>
      <c r="R485" s="346"/>
      <c r="S485" s="346"/>
      <c r="T485" s="346"/>
      <c r="U485" s="346"/>
      <c r="V485" s="346"/>
      <c r="W485" s="346"/>
      <c r="X485" s="346"/>
      <c r="Y485" s="346"/>
      <c r="Z485" s="346"/>
    </row>
    <row r="486" spans="1:26" ht="15" thickBot="1">
      <c r="A486" s="344"/>
      <c r="B486" s="346"/>
      <c r="C486" s="346"/>
      <c r="D486" s="346"/>
      <c r="E486" s="346"/>
      <c r="F486" s="346"/>
      <c r="G486" s="346"/>
      <c r="H486" s="346"/>
      <c r="I486" s="346"/>
      <c r="J486" s="346"/>
      <c r="K486" s="346"/>
      <c r="L486" s="346"/>
      <c r="M486" s="346"/>
      <c r="N486" s="346"/>
      <c r="O486" s="346"/>
      <c r="P486" s="346"/>
      <c r="Q486" s="346"/>
      <c r="R486" s="346"/>
      <c r="S486" s="346"/>
      <c r="T486" s="346"/>
      <c r="U486" s="346"/>
      <c r="V486" s="346"/>
      <c r="W486" s="346"/>
      <c r="X486" s="346"/>
      <c r="Y486" s="346"/>
      <c r="Z486" s="346"/>
    </row>
    <row r="487" spans="1:26" ht="15" thickBot="1">
      <c r="A487" s="344"/>
      <c r="B487" s="346"/>
      <c r="C487" s="346"/>
      <c r="D487" s="346"/>
      <c r="E487" s="346"/>
      <c r="F487" s="346"/>
      <c r="G487" s="346"/>
      <c r="H487" s="346"/>
      <c r="I487" s="346"/>
      <c r="J487" s="346"/>
      <c r="K487" s="346"/>
      <c r="L487" s="346"/>
      <c r="M487" s="346"/>
      <c r="N487" s="346"/>
      <c r="O487" s="346"/>
      <c r="P487" s="346"/>
      <c r="Q487" s="346"/>
      <c r="R487" s="346"/>
      <c r="S487" s="346"/>
      <c r="T487" s="346"/>
      <c r="U487" s="346"/>
      <c r="V487" s="346"/>
      <c r="W487" s="346"/>
      <c r="X487" s="346"/>
      <c r="Y487" s="346"/>
      <c r="Z487" s="346"/>
    </row>
    <row r="488" spans="1:26" ht="15" thickBot="1">
      <c r="A488" s="344"/>
      <c r="B488" s="346"/>
      <c r="C488" s="346"/>
      <c r="D488" s="346"/>
      <c r="E488" s="346"/>
      <c r="F488" s="346"/>
      <c r="G488" s="346"/>
      <c r="H488" s="346"/>
      <c r="I488" s="346"/>
      <c r="J488" s="346"/>
      <c r="K488" s="346"/>
      <c r="L488" s="346"/>
      <c r="M488" s="346"/>
      <c r="N488" s="346"/>
      <c r="O488" s="346"/>
      <c r="P488" s="346"/>
      <c r="Q488" s="346"/>
      <c r="R488" s="346"/>
      <c r="S488" s="346"/>
      <c r="T488" s="346"/>
      <c r="U488" s="346"/>
      <c r="V488" s="346"/>
      <c r="W488" s="346"/>
      <c r="X488" s="346"/>
      <c r="Y488" s="346"/>
      <c r="Z488" s="346"/>
    </row>
    <row r="489" spans="1:26" ht="15" thickBot="1">
      <c r="A489" s="344"/>
      <c r="B489" s="346"/>
      <c r="C489" s="346"/>
      <c r="D489" s="346"/>
      <c r="E489" s="346"/>
      <c r="F489" s="346"/>
      <c r="G489" s="346"/>
      <c r="H489" s="346"/>
      <c r="I489" s="346"/>
      <c r="J489" s="346"/>
      <c r="K489" s="346"/>
      <c r="L489" s="346"/>
      <c r="M489" s="346"/>
      <c r="N489" s="346"/>
      <c r="O489" s="346"/>
      <c r="P489" s="346"/>
      <c r="Q489" s="346"/>
      <c r="R489" s="346"/>
      <c r="S489" s="346"/>
      <c r="T489" s="346"/>
      <c r="U489" s="346"/>
      <c r="V489" s="346"/>
      <c r="W489" s="346"/>
      <c r="X489" s="346"/>
      <c r="Y489" s="346"/>
      <c r="Z489" s="346"/>
    </row>
    <row r="490" spans="1:26" ht="15" thickBot="1">
      <c r="A490" s="344"/>
      <c r="B490" s="346"/>
      <c r="C490" s="346"/>
      <c r="D490" s="346"/>
      <c r="E490" s="346"/>
      <c r="F490" s="346"/>
      <c r="G490" s="346"/>
      <c r="H490" s="346"/>
      <c r="I490" s="346"/>
      <c r="J490" s="346"/>
      <c r="K490" s="346"/>
      <c r="L490" s="346"/>
      <c r="M490" s="346"/>
      <c r="N490" s="346"/>
      <c r="O490" s="346"/>
      <c r="P490" s="346"/>
      <c r="Q490" s="346"/>
      <c r="R490" s="346"/>
      <c r="S490" s="346"/>
      <c r="T490" s="346"/>
      <c r="U490" s="346"/>
      <c r="V490" s="346"/>
      <c r="W490" s="346"/>
      <c r="X490" s="346"/>
      <c r="Y490" s="346"/>
      <c r="Z490" s="346"/>
    </row>
    <row r="491" spans="1:26" ht="15" thickBot="1">
      <c r="A491" s="344"/>
      <c r="B491" s="346"/>
      <c r="C491" s="346"/>
      <c r="D491" s="346"/>
      <c r="E491" s="346"/>
      <c r="F491" s="346"/>
      <c r="G491" s="346"/>
      <c r="H491" s="346"/>
      <c r="I491" s="346"/>
      <c r="J491" s="346"/>
      <c r="K491" s="346"/>
      <c r="L491" s="346"/>
      <c r="M491" s="346"/>
      <c r="N491" s="346"/>
      <c r="O491" s="346"/>
      <c r="P491" s="346"/>
      <c r="Q491" s="346"/>
      <c r="R491" s="346"/>
      <c r="S491" s="346"/>
      <c r="T491" s="346"/>
      <c r="U491" s="346"/>
      <c r="V491" s="346"/>
      <c r="W491" s="346"/>
      <c r="X491" s="346"/>
      <c r="Y491" s="346"/>
      <c r="Z491" s="346"/>
    </row>
    <row r="492" spans="1:26" ht="15" thickBot="1">
      <c r="A492" s="344"/>
      <c r="B492" s="346"/>
      <c r="C492" s="346"/>
      <c r="D492" s="346"/>
      <c r="E492" s="346"/>
      <c r="F492" s="346"/>
      <c r="G492" s="346"/>
      <c r="H492" s="346"/>
      <c r="I492" s="346"/>
      <c r="J492" s="346"/>
      <c r="K492" s="346"/>
      <c r="L492" s="346"/>
      <c r="M492" s="346"/>
      <c r="N492" s="346"/>
      <c r="O492" s="346"/>
      <c r="P492" s="346"/>
      <c r="Q492" s="346"/>
      <c r="R492" s="346"/>
      <c r="S492" s="346"/>
      <c r="T492" s="346"/>
      <c r="U492" s="346"/>
      <c r="V492" s="346"/>
      <c r="W492" s="346"/>
      <c r="X492" s="346"/>
      <c r="Y492" s="346"/>
      <c r="Z492" s="346"/>
    </row>
    <row r="493" spans="1:26" ht="15" thickBot="1">
      <c r="A493" s="344"/>
      <c r="B493" s="346"/>
      <c r="C493" s="346"/>
      <c r="D493" s="346"/>
      <c r="E493" s="346"/>
      <c r="F493" s="346"/>
      <c r="G493" s="346"/>
      <c r="H493" s="346"/>
      <c r="I493" s="346"/>
      <c r="J493" s="346"/>
      <c r="K493" s="346"/>
      <c r="L493" s="346"/>
      <c r="M493" s="346"/>
      <c r="N493" s="346"/>
      <c r="O493" s="346"/>
      <c r="P493" s="346"/>
      <c r="Q493" s="346"/>
      <c r="R493" s="346"/>
      <c r="S493" s="346"/>
      <c r="T493" s="346"/>
      <c r="U493" s="346"/>
      <c r="V493" s="346"/>
      <c r="W493" s="346"/>
      <c r="X493" s="346"/>
      <c r="Y493" s="346"/>
      <c r="Z493" s="346"/>
    </row>
    <row r="494" spans="1:26" ht="15" thickBot="1">
      <c r="A494" s="344"/>
      <c r="B494" s="346"/>
      <c r="C494" s="346"/>
      <c r="D494" s="346"/>
      <c r="E494" s="346"/>
      <c r="F494" s="346"/>
      <c r="G494" s="346"/>
      <c r="H494" s="346"/>
      <c r="I494" s="346"/>
      <c r="J494" s="346"/>
      <c r="K494" s="346"/>
      <c r="L494" s="346"/>
      <c r="M494" s="346"/>
      <c r="N494" s="346"/>
      <c r="O494" s="346"/>
      <c r="P494" s="346"/>
      <c r="Q494" s="346"/>
      <c r="R494" s="346"/>
      <c r="S494" s="346"/>
      <c r="T494" s="346"/>
      <c r="U494" s="346"/>
      <c r="V494" s="346"/>
      <c r="W494" s="346"/>
      <c r="X494" s="346"/>
      <c r="Y494" s="346"/>
      <c r="Z494" s="346"/>
    </row>
    <row r="495" spans="1:26" ht="15" thickBot="1">
      <c r="A495" s="344"/>
      <c r="B495" s="346"/>
      <c r="C495" s="346"/>
      <c r="D495" s="346"/>
      <c r="E495" s="346"/>
      <c r="F495" s="346"/>
      <c r="G495" s="346"/>
      <c r="H495" s="346"/>
      <c r="I495" s="346"/>
      <c r="J495" s="346"/>
      <c r="K495" s="346"/>
      <c r="L495" s="346"/>
      <c r="M495" s="346"/>
      <c r="N495" s="346"/>
      <c r="O495" s="346"/>
      <c r="P495" s="346"/>
      <c r="Q495" s="346"/>
      <c r="R495" s="346"/>
      <c r="S495" s="346"/>
      <c r="T495" s="346"/>
      <c r="U495" s="346"/>
      <c r="V495" s="346"/>
      <c r="W495" s="346"/>
      <c r="X495" s="346"/>
      <c r="Y495" s="346"/>
      <c r="Z495" s="346"/>
    </row>
    <row r="496" spans="1:26" ht="15" thickBot="1">
      <c r="A496" s="344"/>
      <c r="B496" s="346"/>
      <c r="C496" s="346"/>
      <c r="D496" s="346"/>
      <c r="E496" s="346"/>
      <c r="F496" s="346"/>
      <c r="G496" s="346"/>
      <c r="H496" s="346"/>
      <c r="I496" s="346"/>
      <c r="J496" s="346"/>
      <c r="K496" s="346"/>
      <c r="L496" s="346"/>
      <c r="M496" s="346"/>
      <c r="N496" s="346"/>
      <c r="O496" s="346"/>
      <c r="P496" s="346"/>
      <c r="Q496" s="346"/>
      <c r="R496" s="346"/>
      <c r="S496" s="346"/>
      <c r="T496" s="346"/>
      <c r="U496" s="346"/>
      <c r="V496" s="346"/>
      <c r="W496" s="346"/>
      <c r="X496" s="346"/>
      <c r="Y496" s="346"/>
      <c r="Z496" s="346"/>
    </row>
    <row r="497" spans="1:26" ht="15" thickBot="1">
      <c r="A497" s="344"/>
      <c r="B497" s="346"/>
      <c r="C497" s="346"/>
      <c r="D497" s="346"/>
      <c r="E497" s="346"/>
      <c r="F497" s="346"/>
      <c r="G497" s="346"/>
      <c r="H497" s="346"/>
      <c r="I497" s="346"/>
      <c r="J497" s="346"/>
      <c r="K497" s="346"/>
      <c r="L497" s="346"/>
      <c r="M497" s="346"/>
      <c r="N497" s="346"/>
      <c r="O497" s="346"/>
      <c r="P497" s="346"/>
      <c r="Q497" s="346"/>
      <c r="R497" s="346"/>
      <c r="S497" s="346"/>
      <c r="T497" s="346"/>
      <c r="U497" s="346"/>
      <c r="V497" s="346"/>
      <c r="W497" s="346"/>
      <c r="X497" s="346"/>
      <c r="Y497" s="346"/>
      <c r="Z497" s="346"/>
    </row>
    <row r="498" spans="1:26" ht="15" thickBot="1">
      <c r="A498" s="344"/>
      <c r="B498" s="346"/>
      <c r="C498" s="346"/>
      <c r="D498" s="346"/>
      <c r="E498" s="346"/>
      <c r="F498" s="346"/>
      <c r="G498" s="346"/>
      <c r="H498" s="346"/>
      <c r="I498" s="346"/>
      <c r="J498" s="346"/>
      <c r="K498" s="346"/>
      <c r="L498" s="346"/>
      <c r="M498" s="346"/>
      <c r="N498" s="346"/>
      <c r="O498" s="346"/>
      <c r="P498" s="346"/>
      <c r="Q498" s="346"/>
      <c r="R498" s="346"/>
      <c r="S498" s="346"/>
      <c r="T498" s="346"/>
      <c r="U498" s="346"/>
      <c r="V498" s="346"/>
      <c r="W498" s="346"/>
      <c r="X498" s="346"/>
      <c r="Y498" s="346"/>
      <c r="Z498" s="346"/>
    </row>
    <row r="499" spans="1:26" ht="15" thickBot="1">
      <c r="A499" s="344"/>
      <c r="B499" s="346"/>
      <c r="C499" s="346"/>
      <c r="D499" s="346"/>
      <c r="E499" s="346"/>
      <c r="F499" s="346"/>
      <c r="G499" s="346"/>
      <c r="H499" s="346"/>
      <c r="I499" s="346"/>
      <c r="J499" s="346"/>
      <c r="K499" s="346"/>
      <c r="L499" s="346"/>
      <c r="M499" s="346"/>
      <c r="N499" s="346"/>
      <c r="O499" s="346"/>
      <c r="P499" s="346"/>
      <c r="Q499" s="346"/>
      <c r="R499" s="346"/>
      <c r="S499" s="346"/>
      <c r="T499" s="346"/>
      <c r="U499" s="346"/>
      <c r="V499" s="346"/>
      <c r="W499" s="346"/>
      <c r="X499" s="346"/>
      <c r="Y499" s="346"/>
      <c r="Z499" s="346"/>
    </row>
    <row r="500" spans="1:26" ht="15" thickBot="1">
      <c r="A500" s="344"/>
      <c r="B500" s="346"/>
      <c r="C500" s="346"/>
      <c r="D500" s="346"/>
      <c r="E500" s="346"/>
      <c r="F500" s="346"/>
      <c r="G500" s="346"/>
      <c r="H500" s="346"/>
      <c r="I500" s="346"/>
      <c r="J500" s="346"/>
      <c r="K500" s="346"/>
      <c r="L500" s="346"/>
      <c r="M500" s="346"/>
      <c r="N500" s="346"/>
      <c r="O500" s="346"/>
      <c r="P500" s="346"/>
      <c r="Q500" s="346"/>
      <c r="R500" s="346"/>
      <c r="S500" s="346"/>
      <c r="T500" s="346"/>
      <c r="U500" s="346"/>
      <c r="V500" s="346"/>
      <c r="W500" s="346"/>
      <c r="X500" s="346"/>
      <c r="Y500" s="346"/>
      <c r="Z500" s="346"/>
    </row>
    <row r="501" spans="1:26" ht="15" thickBot="1">
      <c r="A501" s="344"/>
      <c r="B501" s="346"/>
      <c r="C501" s="346"/>
      <c r="D501" s="346"/>
      <c r="E501" s="346"/>
      <c r="F501" s="346"/>
      <c r="G501" s="346"/>
      <c r="H501" s="346"/>
      <c r="I501" s="346"/>
      <c r="J501" s="346"/>
      <c r="K501" s="346"/>
      <c r="L501" s="346"/>
      <c r="M501" s="346"/>
      <c r="N501" s="346"/>
      <c r="O501" s="346"/>
      <c r="P501" s="346"/>
      <c r="Q501" s="346"/>
      <c r="R501" s="346"/>
      <c r="S501" s="346"/>
      <c r="T501" s="346"/>
      <c r="U501" s="346"/>
      <c r="V501" s="346"/>
      <c r="W501" s="346"/>
      <c r="X501" s="346"/>
      <c r="Y501" s="346"/>
      <c r="Z501" s="346"/>
    </row>
    <row r="502" spans="1:26" ht="15" thickBot="1">
      <c r="A502" s="344"/>
      <c r="B502" s="346"/>
      <c r="C502" s="346"/>
      <c r="D502" s="346"/>
      <c r="E502" s="346"/>
      <c r="F502" s="346"/>
      <c r="G502" s="346"/>
      <c r="H502" s="346"/>
      <c r="I502" s="346"/>
      <c r="J502" s="346"/>
      <c r="K502" s="346"/>
      <c r="L502" s="346"/>
      <c r="M502" s="346"/>
      <c r="N502" s="346"/>
      <c r="O502" s="346"/>
      <c r="P502" s="346"/>
      <c r="Q502" s="346"/>
      <c r="R502" s="346"/>
      <c r="S502" s="346"/>
      <c r="T502" s="346"/>
      <c r="U502" s="346"/>
      <c r="V502" s="346"/>
      <c r="W502" s="346"/>
      <c r="X502" s="346"/>
      <c r="Y502" s="346"/>
      <c r="Z502" s="346"/>
    </row>
    <row r="503" spans="1:26" ht="15" thickBot="1">
      <c r="A503" s="344"/>
      <c r="B503" s="346"/>
      <c r="C503" s="346"/>
      <c r="D503" s="346"/>
      <c r="E503" s="346"/>
      <c r="F503" s="346"/>
      <c r="G503" s="346"/>
      <c r="H503" s="346"/>
      <c r="I503" s="346"/>
      <c r="J503" s="346"/>
      <c r="K503" s="346"/>
      <c r="L503" s="346"/>
      <c r="M503" s="346"/>
      <c r="N503" s="346"/>
      <c r="O503" s="346"/>
      <c r="P503" s="346"/>
      <c r="Q503" s="346"/>
      <c r="R503" s="346"/>
      <c r="S503" s="346"/>
      <c r="T503" s="346"/>
      <c r="U503" s="346"/>
      <c r="V503" s="346"/>
      <c r="W503" s="346"/>
      <c r="X503" s="346"/>
      <c r="Y503" s="346"/>
      <c r="Z503" s="346"/>
    </row>
    <row r="504" spans="1:26" ht="15" thickBot="1">
      <c r="A504" s="344"/>
      <c r="B504" s="346"/>
      <c r="C504" s="346"/>
      <c r="D504" s="346"/>
      <c r="E504" s="346"/>
      <c r="F504" s="346"/>
      <c r="G504" s="346"/>
      <c r="H504" s="346"/>
      <c r="I504" s="346"/>
      <c r="J504" s="346"/>
      <c r="K504" s="346"/>
      <c r="L504" s="346"/>
      <c r="M504" s="346"/>
      <c r="N504" s="346"/>
      <c r="O504" s="346"/>
      <c r="P504" s="346"/>
      <c r="Q504" s="346"/>
      <c r="R504" s="346"/>
      <c r="S504" s="346"/>
      <c r="T504" s="346"/>
      <c r="U504" s="346"/>
      <c r="V504" s="346"/>
      <c r="W504" s="346"/>
      <c r="X504" s="346"/>
      <c r="Y504" s="346"/>
      <c r="Z504" s="346"/>
    </row>
    <row r="505" spans="1:26" ht="15" thickBot="1">
      <c r="A505" s="344"/>
      <c r="B505" s="346"/>
      <c r="C505" s="346"/>
      <c r="D505" s="346"/>
      <c r="E505" s="346"/>
      <c r="F505" s="346"/>
      <c r="G505" s="346"/>
      <c r="H505" s="346"/>
      <c r="I505" s="346"/>
      <c r="J505" s="346"/>
      <c r="K505" s="346"/>
      <c r="L505" s="346"/>
      <c r="M505" s="346"/>
      <c r="N505" s="346"/>
      <c r="O505" s="346"/>
      <c r="P505" s="346"/>
      <c r="Q505" s="346"/>
      <c r="R505" s="346"/>
      <c r="S505" s="346"/>
      <c r="T505" s="346"/>
      <c r="U505" s="346"/>
      <c r="V505" s="346"/>
      <c r="W505" s="346"/>
      <c r="X505" s="346"/>
      <c r="Y505" s="346"/>
      <c r="Z505" s="346"/>
    </row>
    <row r="506" spans="1:26" ht="15" thickBot="1">
      <c r="A506" s="344"/>
      <c r="B506" s="346"/>
      <c r="C506" s="346"/>
      <c r="D506" s="346"/>
      <c r="E506" s="346"/>
      <c r="F506" s="346"/>
      <c r="G506" s="346"/>
      <c r="H506" s="346"/>
      <c r="I506" s="346"/>
      <c r="J506" s="346"/>
      <c r="K506" s="346"/>
      <c r="L506" s="346"/>
      <c r="M506" s="346"/>
      <c r="N506" s="346"/>
      <c r="O506" s="346"/>
      <c r="P506" s="346"/>
      <c r="Q506" s="346"/>
      <c r="R506" s="346"/>
      <c r="S506" s="346"/>
      <c r="T506" s="346"/>
      <c r="U506" s="346"/>
      <c r="V506" s="346"/>
      <c r="W506" s="346"/>
      <c r="X506" s="346"/>
      <c r="Y506" s="346"/>
      <c r="Z506" s="346"/>
    </row>
    <row r="507" spans="1:26" ht="15" thickBot="1">
      <c r="A507" s="344"/>
      <c r="B507" s="346"/>
      <c r="C507" s="346"/>
      <c r="D507" s="346"/>
      <c r="E507" s="346"/>
      <c r="F507" s="346"/>
      <c r="G507" s="346"/>
      <c r="H507" s="346"/>
      <c r="I507" s="346"/>
      <c r="J507" s="346"/>
      <c r="K507" s="346"/>
      <c r="L507" s="346"/>
      <c r="M507" s="346"/>
      <c r="N507" s="346"/>
      <c r="O507" s="346"/>
      <c r="P507" s="346"/>
      <c r="Q507" s="346"/>
      <c r="R507" s="346"/>
      <c r="S507" s="346"/>
      <c r="T507" s="346"/>
      <c r="U507" s="346"/>
      <c r="V507" s="346"/>
      <c r="W507" s="346"/>
      <c r="X507" s="346"/>
      <c r="Y507" s="346"/>
      <c r="Z507" s="346"/>
    </row>
    <row r="508" spans="1:26" ht="15" thickBot="1">
      <c r="A508" s="344"/>
      <c r="B508" s="346"/>
      <c r="C508" s="346"/>
      <c r="D508" s="346"/>
      <c r="E508" s="346"/>
      <c r="F508" s="346"/>
      <c r="G508" s="346"/>
      <c r="H508" s="346"/>
      <c r="I508" s="346"/>
      <c r="J508" s="346"/>
      <c r="K508" s="346"/>
      <c r="L508" s="346"/>
      <c r="M508" s="346"/>
      <c r="N508" s="346"/>
      <c r="O508" s="346"/>
      <c r="P508" s="346"/>
      <c r="Q508" s="346"/>
      <c r="R508" s="346"/>
      <c r="S508" s="346"/>
      <c r="T508" s="346"/>
      <c r="U508" s="346"/>
      <c r="V508" s="346"/>
      <c r="W508" s="346"/>
      <c r="X508" s="346"/>
      <c r="Y508" s="346"/>
      <c r="Z508" s="346"/>
    </row>
    <row r="509" spans="1:26" ht="15" thickBot="1">
      <c r="A509" s="344"/>
      <c r="B509" s="346"/>
      <c r="C509" s="346"/>
      <c r="D509" s="346"/>
      <c r="E509" s="346"/>
      <c r="F509" s="346"/>
      <c r="G509" s="346"/>
      <c r="H509" s="346"/>
      <c r="I509" s="346"/>
      <c r="J509" s="346"/>
      <c r="K509" s="346"/>
      <c r="L509" s="346"/>
      <c r="M509" s="346"/>
      <c r="N509" s="346"/>
      <c r="O509" s="346"/>
      <c r="P509" s="346"/>
      <c r="Q509" s="346"/>
      <c r="R509" s="346"/>
      <c r="S509" s="346"/>
      <c r="T509" s="346"/>
      <c r="U509" s="346"/>
      <c r="V509" s="346"/>
      <c r="W509" s="346"/>
      <c r="X509" s="346"/>
      <c r="Y509" s="346"/>
      <c r="Z509" s="346"/>
    </row>
    <row r="510" spans="1:26" ht="15" thickBot="1">
      <c r="A510" s="344"/>
      <c r="B510" s="346"/>
      <c r="C510" s="346"/>
      <c r="D510" s="346"/>
      <c r="E510" s="346"/>
      <c r="F510" s="346"/>
      <c r="G510" s="346"/>
      <c r="H510" s="346"/>
      <c r="I510" s="346"/>
      <c r="J510" s="346"/>
      <c r="K510" s="346"/>
      <c r="L510" s="346"/>
      <c r="M510" s="346"/>
      <c r="N510" s="346"/>
      <c r="O510" s="346"/>
      <c r="P510" s="346"/>
      <c r="Q510" s="346"/>
      <c r="R510" s="346"/>
      <c r="S510" s="346"/>
      <c r="T510" s="346"/>
      <c r="U510" s="346"/>
      <c r="V510" s="346"/>
      <c r="W510" s="346"/>
      <c r="X510" s="346"/>
      <c r="Y510" s="346"/>
      <c r="Z510" s="346"/>
    </row>
    <row r="511" spans="1:26" ht="15" thickBot="1">
      <c r="A511" s="344"/>
      <c r="B511" s="346"/>
      <c r="C511" s="346"/>
      <c r="D511" s="346"/>
      <c r="E511" s="346"/>
      <c r="F511" s="346"/>
      <c r="G511" s="346"/>
      <c r="H511" s="346"/>
      <c r="I511" s="346"/>
      <c r="J511" s="346"/>
      <c r="K511" s="346"/>
      <c r="L511" s="346"/>
      <c r="M511" s="346"/>
      <c r="N511" s="346"/>
      <c r="O511" s="346"/>
      <c r="P511" s="346"/>
      <c r="Q511" s="346"/>
      <c r="R511" s="346"/>
      <c r="S511" s="346"/>
      <c r="T511" s="346"/>
      <c r="U511" s="346"/>
      <c r="V511" s="346"/>
      <c r="W511" s="346"/>
      <c r="X511" s="346"/>
      <c r="Y511" s="346"/>
      <c r="Z511" s="346"/>
    </row>
    <row r="512" spans="1:26" ht="15" thickBot="1">
      <c r="A512" s="344"/>
      <c r="B512" s="346"/>
      <c r="C512" s="346"/>
      <c r="D512" s="346"/>
      <c r="E512" s="346"/>
      <c r="F512" s="346"/>
      <c r="G512" s="346"/>
      <c r="H512" s="346"/>
      <c r="I512" s="346"/>
      <c r="J512" s="346"/>
      <c r="K512" s="346"/>
      <c r="L512" s="346"/>
      <c r="M512" s="346"/>
      <c r="N512" s="346"/>
      <c r="O512" s="346"/>
      <c r="P512" s="346"/>
      <c r="Q512" s="346"/>
      <c r="R512" s="346"/>
      <c r="S512" s="346"/>
      <c r="T512" s="346"/>
      <c r="U512" s="346"/>
      <c r="V512" s="346"/>
      <c r="W512" s="346"/>
      <c r="X512" s="346"/>
      <c r="Y512" s="346"/>
      <c r="Z512" s="346"/>
    </row>
    <row r="513" spans="1:26" ht="15" thickBot="1">
      <c r="A513" s="344"/>
      <c r="B513" s="346"/>
      <c r="C513" s="346"/>
      <c r="D513" s="346"/>
      <c r="E513" s="346"/>
      <c r="F513" s="346"/>
      <c r="G513" s="346"/>
      <c r="H513" s="346"/>
      <c r="I513" s="346"/>
      <c r="J513" s="346"/>
      <c r="K513" s="346"/>
      <c r="L513" s="346"/>
      <c r="M513" s="346"/>
      <c r="N513" s="346"/>
      <c r="O513" s="346"/>
      <c r="P513" s="346"/>
      <c r="Q513" s="346"/>
      <c r="R513" s="346"/>
      <c r="S513" s="346"/>
      <c r="T513" s="346"/>
      <c r="U513" s="346"/>
      <c r="V513" s="346"/>
      <c r="W513" s="346"/>
      <c r="X513" s="346"/>
      <c r="Y513" s="346"/>
      <c r="Z513" s="346"/>
    </row>
    <row r="514" spans="1:26" ht="15" thickBot="1">
      <c r="A514" s="344"/>
      <c r="B514" s="346"/>
      <c r="C514" s="346"/>
      <c r="D514" s="346"/>
      <c r="E514" s="346"/>
      <c r="F514" s="346"/>
      <c r="G514" s="346"/>
      <c r="H514" s="346"/>
      <c r="I514" s="346"/>
      <c r="J514" s="346"/>
      <c r="K514" s="346"/>
      <c r="L514" s="346"/>
      <c r="M514" s="346"/>
      <c r="N514" s="346"/>
      <c r="O514" s="346"/>
      <c r="P514" s="346"/>
      <c r="Q514" s="346"/>
      <c r="R514" s="346"/>
      <c r="S514" s="346"/>
      <c r="T514" s="346"/>
      <c r="U514" s="346"/>
      <c r="V514" s="346"/>
      <c r="W514" s="346"/>
      <c r="X514" s="346"/>
      <c r="Y514" s="346"/>
      <c r="Z514" s="346"/>
    </row>
    <row r="515" spans="1:26" ht="15" thickBot="1">
      <c r="A515" s="344"/>
      <c r="B515" s="346"/>
      <c r="C515" s="346"/>
      <c r="D515" s="346"/>
      <c r="E515" s="346"/>
      <c r="F515" s="346"/>
      <c r="G515" s="346"/>
      <c r="H515" s="346"/>
      <c r="I515" s="346"/>
      <c r="J515" s="346"/>
      <c r="K515" s="346"/>
      <c r="L515" s="346"/>
      <c r="M515" s="346"/>
      <c r="N515" s="346"/>
      <c r="O515" s="346"/>
      <c r="P515" s="346"/>
      <c r="Q515" s="346"/>
      <c r="R515" s="346"/>
      <c r="S515" s="346"/>
      <c r="T515" s="346"/>
      <c r="U515" s="346"/>
      <c r="V515" s="346"/>
      <c r="W515" s="346"/>
      <c r="X515" s="346"/>
      <c r="Y515" s="346"/>
      <c r="Z515" s="346"/>
    </row>
    <row r="516" spans="1:26" ht="15" thickBot="1">
      <c r="A516" s="344"/>
      <c r="B516" s="346"/>
      <c r="C516" s="346"/>
      <c r="D516" s="346"/>
      <c r="E516" s="346"/>
      <c r="F516" s="346"/>
      <c r="G516" s="346"/>
      <c r="H516" s="346"/>
      <c r="I516" s="346"/>
      <c r="J516" s="346"/>
      <c r="K516" s="346"/>
      <c r="L516" s="346"/>
      <c r="M516" s="346"/>
      <c r="N516" s="346"/>
      <c r="O516" s="346"/>
      <c r="P516" s="346"/>
      <c r="Q516" s="346"/>
      <c r="R516" s="346"/>
      <c r="S516" s="346"/>
      <c r="T516" s="346"/>
      <c r="U516" s="346"/>
      <c r="V516" s="346"/>
      <c r="W516" s="346"/>
      <c r="X516" s="346"/>
      <c r="Y516" s="346"/>
      <c r="Z516" s="346"/>
    </row>
    <row r="517" spans="1:26" ht="15" thickBot="1">
      <c r="A517" s="344"/>
      <c r="B517" s="346"/>
      <c r="C517" s="346"/>
      <c r="D517" s="346"/>
      <c r="E517" s="346"/>
      <c r="F517" s="346"/>
      <c r="G517" s="346"/>
      <c r="H517" s="346"/>
      <c r="I517" s="346"/>
      <c r="J517" s="346"/>
      <c r="K517" s="346"/>
      <c r="L517" s="346"/>
      <c r="M517" s="346"/>
      <c r="N517" s="346"/>
      <c r="O517" s="346"/>
      <c r="P517" s="346"/>
      <c r="Q517" s="346"/>
      <c r="R517" s="346"/>
      <c r="S517" s="346"/>
      <c r="T517" s="346"/>
      <c r="U517" s="346"/>
      <c r="V517" s="346"/>
      <c r="W517" s="346"/>
      <c r="X517" s="346"/>
      <c r="Y517" s="346"/>
      <c r="Z517" s="346"/>
    </row>
    <row r="518" spans="1:26" ht="15" thickBot="1">
      <c r="A518" s="344"/>
      <c r="B518" s="346"/>
      <c r="C518" s="346"/>
      <c r="D518" s="346"/>
      <c r="E518" s="346"/>
      <c r="F518" s="346"/>
      <c r="G518" s="346"/>
      <c r="H518" s="346"/>
      <c r="I518" s="346"/>
      <c r="J518" s="346"/>
      <c r="K518" s="346"/>
      <c r="L518" s="346"/>
      <c r="M518" s="346"/>
      <c r="N518" s="346"/>
      <c r="O518" s="346"/>
      <c r="P518" s="346"/>
      <c r="Q518" s="346"/>
      <c r="R518" s="346"/>
      <c r="S518" s="346"/>
      <c r="T518" s="346"/>
      <c r="U518" s="346"/>
      <c r="V518" s="346"/>
      <c r="W518" s="346"/>
      <c r="X518" s="346"/>
      <c r="Y518" s="346"/>
      <c r="Z518" s="346"/>
    </row>
    <row r="519" spans="1:26" ht="15" thickBot="1">
      <c r="A519" s="344"/>
      <c r="B519" s="346"/>
      <c r="C519" s="346"/>
      <c r="D519" s="346"/>
      <c r="E519" s="346"/>
      <c r="F519" s="346"/>
      <c r="G519" s="346"/>
      <c r="H519" s="346"/>
      <c r="I519" s="346"/>
      <c r="J519" s="346"/>
      <c r="K519" s="346"/>
      <c r="L519" s="346"/>
      <c r="M519" s="346"/>
      <c r="N519" s="346"/>
      <c r="O519" s="346"/>
      <c r="P519" s="346"/>
      <c r="Q519" s="346"/>
      <c r="R519" s="346"/>
      <c r="S519" s="346"/>
      <c r="T519" s="346"/>
      <c r="U519" s="346"/>
      <c r="V519" s="346"/>
      <c r="W519" s="346"/>
      <c r="X519" s="346"/>
      <c r="Y519" s="346"/>
      <c r="Z519" s="346"/>
    </row>
    <row r="520" spans="1:26" ht="15" thickBot="1">
      <c r="A520" s="344"/>
      <c r="B520" s="346"/>
      <c r="C520" s="346"/>
      <c r="D520" s="346"/>
      <c r="E520" s="346"/>
      <c r="F520" s="346"/>
      <c r="G520" s="346"/>
      <c r="H520" s="346"/>
      <c r="I520" s="346"/>
      <c r="J520" s="346"/>
      <c r="K520" s="346"/>
      <c r="L520" s="346"/>
      <c r="M520" s="346"/>
      <c r="N520" s="346"/>
      <c r="O520" s="346"/>
      <c r="P520" s="346"/>
      <c r="Q520" s="346"/>
      <c r="R520" s="346"/>
      <c r="S520" s="346"/>
      <c r="T520" s="346"/>
      <c r="U520" s="346"/>
      <c r="V520" s="346"/>
      <c r="W520" s="346"/>
      <c r="X520" s="346"/>
      <c r="Y520" s="346"/>
      <c r="Z520" s="346"/>
    </row>
    <row r="521" spans="1:26" ht="15" thickBot="1">
      <c r="A521" s="344"/>
      <c r="B521" s="346"/>
      <c r="C521" s="346"/>
      <c r="D521" s="346"/>
      <c r="E521" s="346"/>
      <c r="F521" s="346"/>
      <c r="G521" s="346"/>
      <c r="H521" s="346"/>
      <c r="I521" s="346"/>
      <c r="J521" s="346"/>
      <c r="K521" s="346"/>
      <c r="L521" s="346"/>
      <c r="M521" s="346"/>
      <c r="N521" s="346"/>
      <c r="O521" s="346"/>
      <c r="P521" s="346"/>
      <c r="Q521" s="346"/>
      <c r="R521" s="346"/>
      <c r="S521" s="346"/>
      <c r="T521" s="346"/>
      <c r="U521" s="346"/>
      <c r="V521" s="346"/>
      <c r="W521" s="346"/>
      <c r="X521" s="346"/>
      <c r="Y521" s="346"/>
      <c r="Z521" s="346"/>
    </row>
    <row r="522" spans="1:26" ht="15" thickBot="1">
      <c r="A522" s="344"/>
      <c r="B522" s="346"/>
      <c r="C522" s="346"/>
      <c r="D522" s="346"/>
      <c r="E522" s="346"/>
      <c r="F522" s="346"/>
      <c r="G522" s="346"/>
      <c r="H522" s="346"/>
      <c r="I522" s="346"/>
      <c r="J522" s="346"/>
      <c r="K522" s="346"/>
      <c r="L522" s="346"/>
      <c r="M522" s="346"/>
      <c r="N522" s="346"/>
      <c r="O522" s="346"/>
      <c r="P522" s="346"/>
      <c r="Q522" s="346"/>
      <c r="R522" s="346"/>
      <c r="S522" s="346"/>
      <c r="T522" s="346"/>
      <c r="U522" s="346"/>
      <c r="V522" s="346"/>
      <c r="W522" s="346"/>
      <c r="X522" s="346"/>
      <c r="Y522" s="346"/>
      <c r="Z522" s="346"/>
    </row>
    <row r="523" spans="1:26" ht="15" thickBot="1">
      <c r="A523" s="344"/>
      <c r="B523" s="346"/>
      <c r="C523" s="346"/>
      <c r="D523" s="346"/>
      <c r="E523" s="346"/>
      <c r="F523" s="346"/>
      <c r="G523" s="346"/>
      <c r="H523" s="346"/>
      <c r="I523" s="346"/>
      <c r="J523" s="346"/>
      <c r="K523" s="346"/>
      <c r="L523" s="346"/>
      <c r="M523" s="346"/>
      <c r="N523" s="346"/>
      <c r="O523" s="346"/>
      <c r="P523" s="346"/>
      <c r="Q523" s="346"/>
      <c r="R523" s="346"/>
      <c r="S523" s="346"/>
      <c r="T523" s="346"/>
      <c r="U523" s="346"/>
      <c r="V523" s="346"/>
      <c r="W523" s="346"/>
      <c r="X523" s="346"/>
      <c r="Y523" s="346"/>
      <c r="Z523" s="346"/>
    </row>
    <row r="524" spans="1:26" ht="15" thickBot="1">
      <c r="A524" s="344"/>
      <c r="B524" s="346"/>
      <c r="C524" s="346"/>
      <c r="D524" s="346"/>
      <c r="E524" s="346"/>
      <c r="F524" s="346"/>
      <c r="G524" s="346"/>
      <c r="H524" s="346"/>
      <c r="I524" s="346"/>
      <c r="J524" s="346"/>
      <c r="K524" s="346"/>
      <c r="L524" s="346"/>
      <c r="M524" s="346"/>
      <c r="N524" s="346"/>
      <c r="O524" s="346"/>
      <c r="P524" s="346"/>
      <c r="Q524" s="346"/>
      <c r="R524" s="346"/>
      <c r="S524" s="346"/>
      <c r="T524" s="346"/>
      <c r="U524" s="346"/>
      <c r="V524" s="346"/>
      <c r="W524" s="346"/>
      <c r="X524" s="346"/>
      <c r="Y524" s="346"/>
      <c r="Z524" s="346"/>
    </row>
    <row r="525" spans="1:26" ht="15" thickBot="1">
      <c r="A525" s="344"/>
      <c r="B525" s="346"/>
      <c r="C525" s="346"/>
      <c r="D525" s="346"/>
      <c r="E525" s="346"/>
      <c r="F525" s="346"/>
      <c r="G525" s="346"/>
      <c r="H525" s="346"/>
      <c r="I525" s="346"/>
      <c r="J525" s="346"/>
      <c r="K525" s="346"/>
      <c r="L525" s="346"/>
      <c r="M525" s="346"/>
      <c r="N525" s="346"/>
      <c r="O525" s="346"/>
      <c r="P525" s="346"/>
      <c r="Q525" s="346"/>
      <c r="R525" s="346"/>
      <c r="S525" s="346"/>
      <c r="T525" s="346"/>
      <c r="U525" s="346"/>
      <c r="V525" s="346"/>
      <c r="W525" s="346"/>
      <c r="X525" s="346"/>
      <c r="Y525" s="346"/>
      <c r="Z525" s="346"/>
    </row>
    <row r="526" spans="1:26" ht="15" thickBot="1">
      <c r="A526" s="344"/>
      <c r="B526" s="346"/>
      <c r="C526" s="346"/>
      <c r="D526" s="346"/>
      <c r="E526" s="346"/>
      <c r="F526" s="346"/>
      <c r="G526" s="346"/>
      <c r="H526" s="346"/>
      <c r="I526" s="346"/>
      <c r="J526" s="346"/>
      <c r="K526" s="346"/>
      <c r="L526" s="346"/>
      <c r="M526" s="346"/>
      <c r="N526" s="346"/>
      <c r="O526" s="346"/>
      <c r="P526" s="346"/>
      <c r="Q526" s="346"/>
      <c r="R526" s="346"/>
      <c r="S526" s="346"/>
      <c r="T526" s="346"/>
      <c r="U526" s="346"/>
      <c r="V526" s="346"/>
      <c r="W526" s="346"/>
      <c r="X526" s="346"/>
      <c r="Y526" s="346"/>
      <c r="Z526" s="346"/>
    </row>
    <row r="527" spans="1:26" ht="15" thickBot="1">
      <c r="A527" s="344"/>
      <c r="B527" s="346"/>
      <c r="C527" s="346"/>
      <c r="D527" s="346"/>
      <c r="E527" s="346"/>
      <c r="F527" s="346"/>
      <c r="G527" s="346"/>
      <c r="H527" s="346"/>
      <c r="I527" s="346"/>
      <c r="J527" s="346"/>
      <c r="K527" s="346"/>
      <c r="L527" s="346"/>
      <c r="M527" s="346"/>
      <c r="N527" s="346"/>
      <c r="O527" s="346"/>
      <c r="P527" s="346"/>
      <c r="Q527" s="346"/>
      <c r="R527" s="346"/>
      <c r="S527" s="346"/>
      <c r="T527" s="346"/>
      <c r="U527" s="346"/>
      <c r="V527" s="346"/>
      <c r="W527" s="346"/>
      <c r="X527" s="346"/>
      <c r="Y527" s="346"/>
      <c r="Z527" s="346"/>
    </row>
    <row r="528" spans="1:26" ht="15" thickBot="1">
      <c r="A528" s="344"/>
      <c r="B528" s="346"/>
      <c r="C528" s="346"/>
      <c r="D528" s="346"/>
      <c r="E528" s="346"/>
      <c r="F528" s="346"/>
      <c r="G528" s="346"/>
      <c r="H528" s="346"/>
      <c r="I528" s="346"/>
      <c r="J528" s="346"/>
      <c r="K528" s="346"/>
      <c r="L528" s="346"/>
      <c r="M528" s="346"/>
      <c r="N528" s="346"/>
      <c r="O528" s="346"/>
      <c r="P528" s="346"/>
      <c r="Q528" s="346"/>
      <c r="R528" s="346"/>
      <c r="S528" s="346"/>
      <c r="T528" s="346"/>
      <c r="U528" s="346"/>
      <c r="V528" s="346"/>
      <c r="W528" s="346"/>
      <c r="X528" s="346"/>
      <c r="Y528" s="346"/>
      <c r="Z528" s="346"/>
    </row>
    <row r="529" spans="1:26" ht="15" thickBot="1">
      <c r="A529" s="344"/>
      <c r="B529" s="346"/>
      <c r="C529" s="346"/>
      <c r="D529" s="346"/>
      <c r="E529" s="346"/>
      <c r="F529" s="346"/>
      <c r="G529" s="346"/>
      <c r="H529" s="346"/>
      <c r="I529" s="346"/>
      <c r="J529" s="346"/>
      <c r="K529" s="346"/>
      <c r="L529" s="346"/>
      <c r="M529" s="346"/>
      <c r="N529" s="346"/>
      <c r="O529" s="346"/>
      <c r="P529" s="346"/>
      <c r="Q529" s="346"/>
      <c r="R529" s="346"/>
      <c r="S529" s="346"/>
      <c r="T529" s="346"/>
      <c r="U529" s="346"/>
      <c r="V529" s="346"/>
      <c r="W529" s="346"/>
      <c r="X529" s="346"/>
      <c r="Y529" s="346"/>
      <c r="Z529" s="346"/>
    </row>
    <row r="530" spans="1:26" ht="15" thickBot="1">
      <c r="A530" s="344"/>
      <c r="B530" s="346"/>
      <c r="C530" s="346"/>
      <c r="D530" s="346"/>
      <c r="E530" s="346"/>
      <c r="F530" s="346"/>
      <c r="G530" s="346"/>
      <c r="H530" s="346"/>
      <c r="I530" s="346"/>
      <c r="J530" s="346"/>
      <c r="K530" s="346"/>
      <c r="L530" s="346"/>
      <c r="M530" s="346"/>
      <c r="N530" s="346"/>
      <c r="O530" s="346"/>
      <c r="P530" s="346"/>
      <c r="Q530" s="346"/>
      <c r="R530" s="346"/>
      <c r="S530" s="346"/>
      <c r="T530" s="346"/>
      <c r="U530" s="346"/>
      <c r="V530" s="346"/>
      <c r="W530" s="346"/>
      <c r="X530" s="346"/>
      <c r="Y530" s="346"/>
      <c r="Z530" s="346"/>
    </row>
    <row r="531" spans="1:26" ht="15" thickBot="1">
      <c r="A531" s="344"/>
      <c r="B531" s="346"/>
      <c r="C531" s="346"/>
      <c r="D531" s="346"/>
      <c r="E531" s="346"/>
      <c r="F531" s="346"/>
      <c r="G531" s="346"/>
      <c r="H531" s="346"/>
      <c r="I531" s="346"/>
      <c r="J531" s="346"/>
      <c r="K531" s="346"/>
      <c r="L531" s="346"/>
      <c r="M531" s="346"/>
      <c r="N531" s="346"/>
      <c r="O531" s="346"/>
      <c r="P531" s="346"/>
      <c r="Q531" s="346"/>
      <c r="R531" s="346"/>
      <c r="S531" s="346"/>
      <c r="T531" s="346"/>
      <c r="U531" s="346"/>
      <c r="V531" s="346"/>
      <c r="W531" s="346"/>
      <c r="X531" s="346"/>
      <c r="Y531" s="346"/>
      <c r="Z531" s="346"/>
    </row>
    <row r="532" spans="1:26" ht="15" thickBot="1">
      <c r="A532" s="344"/>
      <c r="B532" s="346"/>
      <c r="C532" s="346"/>
      <c r="D532" s="346"/>
      <c r="E532" s="346"/>
      <c r="F532" s="346"/>
      <c r="G532" s="346"/>
      <c r="H532" s="346"/>
      <c r="I532" s="346"/>
      <c r="J532" s="346"/>
      <c r="K532" s="346"/>
      <c r="L532" s="346"/>
      <c r="M532" s="346"/>
      <c r="N532" s="346"/>
      <c r="O532" s="346"/>
      <c r="P532" s="346"/>
      <c r="Q532" s="346"/>
      <c r="R532" s="346"/>
      <c r="S532" s="346"/>
      <c r="T532" s="346"/>
      <c r="U532" s="346"/>
      <c r="V532" s="346"/>
      <c r="W532" s="346"/>
      <c r="X532" s="346"/>
      <c r="Y532" s="346"/>
      <c r="Z532" s="346"/>
    </row>
    <row r="533" spans="1:26" ht="15" thickBot="1">
      <c r="A533" s="344"/>
      <c r="B533" s="346"/>
      <c r="C533" s="346"/>
      <c r="D533" s="346"/>
      <c r="E533" s="346"/>
      <c r="F533" s="346"/>
      <c r="G533" s="346"/>
      <c r="H533" s="346"/>
      <c r="I533" s="346"/>
      <c r="J533" s="346"/>
      <c r="K533" s="346"/>
      <c r="L533" s="346"/>
      <c r="M533" s="346"/>
      <c r="N533" s="346"/>
      <c r="O533" s="346"/>
      <c r="P533" s="346"/>
      <c r="Q533" s="346"/>
      <c r="R533" s="346"/>
      <c r="S533" s="346"/>
      <c r="T533" s="346"/>
      <c r="U533" s="346"/>
      <c r="V533" s="346"/>
      <c r="W533" s="346"/>
      <c r="X533" s="346"/>
      <c r="Y533" s="346"/>
      <c r="Z533" s="346"/>
    </row>
    <row r="534" spans="1:26" ht="15" thickBot="1">
      <c r="A534" s="344"/>
      <c r="B534" s="346"/>
      <c r="C534" s="346"/>
      <c r="D534" s="346"/>
      <c r="E534" s="346"/>
      <c r="F534" s="346"/>
      <c r="G534" s="346"/>
      <c r="H534" s="346"/>
      <c r="I534" s="346"/>
      <c r="J534" s="346"/>
      <c r="K534" s="346"/>
      <c r="L534" s="346"/>
      <c r="M534" s="346"/>
      <c r="N534" s="346"/>
      <c r="O534" s="346"/>
      <c r="P534" s="346"/>
      <c r="Q534" s="346"/>
      <c r="R534" s="346"/>
      <c r="S534" s="346"/>
      <c r="T534" s="346"/>
      <c r="U534" s="346"/>
      <c r="V534" s="346"/>
      <c r="W534" s="346"/>
      <c r="X534" s="346"/>
      <c r="Y534" s="346"/>
      <c r="Z534" s="346"/>
    </row>
    <row r="535" spans="1:26" ht="15" thickBot="1">
      <c r="A535" s="344"/>
      <c r="B535" s="346"/>
      <c r="C535" s="346"/>
      <c r="D535" s="346"/>
      <c r="E535" s="346"/>
      <c r="F535" s="346"/>
      <c r="G535" s="346"/>
      <c r="H535" s="346"/>
      <c r="I535" s="346"/>
      <c r="J535" s="346"/>
      <c r="K535" s="346"/>
      <c r="L535" s="346"/>
      <c r="M535" s="346"/>
      <c r="N535" s="346"/>
      <c r="O535" s="346"/>
      <c r="P535" s="346"/>
      <c r="Q535" s="346"/>
      <c r="R535" s="346"/>
      <c r="S535" s="346"/>
      <c r="T535" s="346"/>
      <c r="U535" s="346"/>
      <c r="V535" s="346"/>
      <c r="W535" s="346"/>
      <c r="X535" s="346"/>
      <c r="Y535" s="346"/>
      <c r="Z535" s="346"/>
    </row>
    <row r="536" spans="1:26" ht="15" thickBot="1">
      <c r="A536" s="344"/>
      <c r="B536" s="346"/>
      <c r="C536" s="346"/>
      <c r="D536" s="346"/>
      <c r="E536" s="346"/>
      <c r="F536" s="346"/>
      <c r="G536" s="346"/>
      <c r="H536" s="346"/>
      <c r="I536" s="346"/>
      <c r="J536" s="346"/>
      <c r="K536" s="346"/>
      <c r="L536" s="346"/>
      <c r="M536" s="346"/>
      <c r="N536" s="346"/>
      <c r="O536" s="346"/>
      <c r="P536" s="346"/>
      <c r="Q536" s="346"/>
      <c r="R536" s="346"/>
      <c r="S536" s="346"/>
      <c r="T536" s="346"/>
      <c r="U536" s="346"/>
      <c r="V536" s="346"/>
      <c r="W536" s="346"/>
      <c r="X536" s="346"/>
      <c r="Y536" s="346"/>
      <c r="Z536" s="346"/>
    </row>
    <row r="537" spans="1:26" ht="15" thickBot="1">
      <c r="A537" s="344"/>
      <c r="B537" s="346"/>
      <c r="C537" s="346"/>
      <c r="D537" s="346"/>
      <c r="E537" s="346"/>
      <c r="F537" s="346"/>
      <c r="G537" s="346"/>
      <c r="H537" s="346"/>
      <c r="I537" s="346"/>
      <c r="J537" s="346"/>
      <c r="K537" s="346"/>
      <c r="L537" s="346"/>
      <c r="M537" s="346"/>
      <c r="N537" s="346"/>
      <c r="O537" s="346"/>
      <c r="P537" s="346"/>
      <c r="Q537" s="346"/>
      <c r="R537" s="346"/>
      <c r="S537" s="346"/>
      <c r="T537" s="346"/>
      <c r="U537" s="346"/>
      <c r="V537" s="346"/>
      <c r="W537" s="346"/>
      <c r="X537" s="346"/>
      <c r="Y537" s="346"/>
      <c r="Z537" s="346"/>
    </row>
    <row r="538" spans="1:26" ht="15" thickBot="1">
      <c r="A538" s="344"/>
      <c r="B538" s="346"/>
      <c r="C538" s="346"/>
      <c r="D538" s="346"/>
      <c r="E538" s="346"/>
      <c r="F538" s="346"/>
      <c r="G538" s="346"/>
      <c r="H538" s="346"/>
      <c r="I538" s="346"/>
      <c r="J538" s="346"/>
      <c r="K538" s="346"/>
      <c r="L538" s="346"/>
      <c r="M538" s="346"/>
      <c r="N538" s="346"/>
      <c r="O538" s="346"/>
      <c r="P538" s="346"/>
      <c r="Q538" s="346"/>
      <c r="R538" s="346"/>
      <c r="S538" s="346"/>
      <c r="T538" s="346"/>
      <c r="U538" s="346"/>
      <c r="V538" s="346"/>
      <c r="W538" s="346"/>
      <c r="X538" s="346"/>
      <c r="Y538" s="346"/>
      <c r="Z538" s="346"/>
    </row>
    <row r="539" spans="1:26" ht="15" thickBot="1">
      <c r="A539" s="344"/>
      <c r="B539" s="346"/>
      <c r="C539" s="346"/>
      <c r="D539" s="346"/>
      <c r="E539" s="346"/>
      <c r="F539" s="346"/>
      <c r="G539" s="346"/>
      <c r="H539" s="346"/>
      <c r="I539" s="346"/>
      <c r="J539" s="346"/>
      <c r="K539" s="346"/>
      <c r="L539" s="346"/>
      <c r="M539" s="346"/>
      <c r="N539" s="346"/>
      <c r="O539" s="346"/>
      <c r="P539" s="346"/>
      <c r="Q539" s="346"/>
      <c r="R539" s="346"/>
      <c r="S539" s="346"/>
      <c r="T539" s="346"/>
      <c r="U539" s="346"/>
      <c r="V539" s="346"/>
      <c r="W539" s="346"/>
      <c r="X539" s="346"/>
      <c r="Y539" s="346"/>
      <c r="Z539" s="346"/>
    </row>
    <row r="540" spans="1:26" ht="15" thickBot="1">
      <c r="A540" s="344"/>
      <c r="B540" s="346"/>
      <c r="C540" s="346"/>
      <c r="D540" s="346"/>
      <c r="E540" s="346"/>
      <c r="F540" s="346"/>
      <c r="G540" s="346"/>
      <c r="H540" s="346"/>
      <c r="I540" s="346"/>
      <c r="J540" s="346"/>
      <c r="K540" s="346"/>
      <c r="L540" s="346"/>
      <c r="M540" s="346"/>
      <c r="N540" s="346"/>
      <c r="O540" s="346"/>
      <c r="P540" s="346"/>
      <c r="Q540" s="346"/>
      <c r="R540" s="346"/>
      <c r="S540" s="346"/>
      <c r="T540" s="346"/>
      <c r="U540" s="346"/>
      <c r="V540" s="346"/>
      <c r="W540" s="346"/>
      <c r="X540" s="346"/>
      <c r="Y540" s="346"/>
      <c r="Z540" s="346"/>
    </row>
    <row r="541" spans="1:26" ht="15" thickBot="1">
      <c r="A541" s="344"/>
      <c r="B541" s="346"/>
      <c r="C541" s="346"/>
      <c r="D541" s="346"/>
      <c r="E541" s="346"/>
      <c r="F541" s="346"/>
      <c r="G541" s="346"/>
      <c r="H541" s="346"/>
      <c r="I541" s="346"/>
      <c r="J541" s="346"/>
      <c r="K541" s="346"/>
      <c r="L541" s="346"/>
      <c r="M541" s="346"/>
      <c r="N541" s="346"/>
      <c r="O541" s="346"/>
      <c r="P541" s="346"/>
      <c r="Q541" s="346"/>
      <c r="R541" s="346"/>
      <c r="S541" s="346"/>
      <c r="T541" s="346"/>
      <c r="U541" s="346"/>
      <c r="V541" s="346"/>
      <c r="W541" s="346"/>
      <c r="X541" s="346"/>
      <c r="Y541" s="346"/>
      <c r="Z541" s="346"/>
    </row>
    <row r="542" spans="1:26" ht="15" thickBot="1">
      <c r="A542" s="344"/>
      <c r="B542" s="346"/>
      <c r="C542" s="346"/>
      <c r="D542" s="346"/>
      <c r="E542" s="346"/>
      <c r="F542" s="346"/>
      <c r="G542" s="346"/>
      <c r="H542" s="346"/>
      <c r="I542" s="346"/>
      <c r="J542" s="346"/>
      <c r="K542" s="346"/>
      <c r="L542" s="346"/>
      <c r="M542" s="346"/>
      <c r="N542" s="346"/>
      <c r="O542" s="346"/>
      <c r="P542" s="346"/>
      <c r="Q542" s="346"/>
      <c r="R542" s="346"/>
      <c r="S542" s="346"/>
      <c r="T542" s="346"/>
      <c r="U542" s="346"/>
      <c r="V542" s="346"/>
      <c r="W542" s="346"/>
      <c r="X542" s="346"/>
      <c r="Y542" s="346"/>
      <c r="Z542" s="346"/>
    </row>
    <row r="543" spans="1:26" ht="15" thickBot="1">
      <c r="A543" s="344"/>
      <c r="B543" s="346"/>
      <c r="C543" s="346"/>
      <c r="D543" s="346"/>
      <c r="E543" s="346"/>
      <c r="F543" s="346"/>
      <c r="G543" s="346"/>
      <c r="H543" s="346"/>
      <c r="I543" s="346"/>
      <c r="J543" s="346"/>
      <c r="K543" s="346"/>
      <c r="L543" s="346"/>
      <c r="M543" s="346"/>
      <c r="N543" s="346"/>
      <c r="O543" s="346"/>
      <c r="P543" s="346"/>
      <c r="Q543" s="346"/>
      <c r="R543" s="346"/>
      <c r="S543" s="346"/>
      <c r="T543" s="346"/>
      <c r="U543" s="346"/>
      <c r="V543" s="346"/>
      <c r="W543" s="346"/>
      <c r="X543" s="346"/>
      <c r="Y543" s="346"/>
      <c r="Z543" s="346"/>
    </row>
    <row r="544" spans="1:26" ht="15" thickBot="1">
      <c r="A544" s="344"/>
      <c r="B544" s="346"/>
      <c r="C544" s="346"/>
      <c r="D544" s="346"/>
      <c r="E544" s="346"/>
      <c r="F544" s="346"/>
      <c r="G544" s="346"/>
      <c r="H544" s="346"/>
      <c r="I544" s="346"/>
      <c r="J544" s="346"/>
      <c r="K544" s="346"/>
      <c r="L544" s="346"/>
      <c r="M544" s="346"/>
      <c r="N544" s="346"/>
      <c r="O544" s="346"/>
      <c r="P544" s="346"/>
      <c r="Q544" s="346"/>
      <c r="R544" s="346"/>
      <c r="S544" s="346"/>
      <c r="T544" s="346"/>
      <c r="U544" s="346"/>
      <c r="V544" s="346"/>
      <c r="W544" s="346"/>
      <c r="X544" s="346"/>
      <c r="Y544" s="346"/>
      <c r="Z544" s="346"/>
    </row>
    <row r="545" spans="1:26" ht="15" thickBot="1">
      <c r="A545" s="344"/>
      <c r="B545" s="346"/>
      <c r="C545" s="346"/>
      <c r="D545" s="346"/>
      <c r="E545" s="346"/>
      <c r="F545" s="346"/>
      <c r="G545" s="346"/>
      <c r="H545" s="346"/>
      <c r="I545" s="346"/>
      <c r="J545" s="346"/>
      <c r="K545" s="346"/>
      <c r="L545" s="346"/>
      <c r="M545" s="346"/>
      <c r="N545" s="346"/>
      <c r="O545" s="346"/>
      <c r="P545" s="346"/>
      <c r="Q545" s="346"/>
      <c r="R545" s="346"/>
      <c r="S545" s="346"/>
      <c r="T545" s="346"/>
      <c r="U545" s="346"/>
      <c r="V545" s="346"/>
      <c r="W545" s="346"/>
      <c r="X545" s="346"/>
      <c r="Y545" s="346"/>
      <c r="Z545" s="346"/>
    </row>
    <row r="546" spans="1:26" ht="15" thickBot="1">
      <c r="A546" s="344"/>
      <c r="B546" s="346"/>
      <c r="C546" s="346"/>
      <c r="D546" s="346"/>
      <c r="E546" s="346"/>
      <c r="F546" s="346"/>
      <c r="G546" s="346"/>
      <c r="H546" s="346"/>
      <c r="I546" s="346"/>
      <c r="J546" s="346"/>
      <c r="K546" s="346"/>
      <c r="L546" s="346"/>
      <c r="M546" s="346"/>
      <c r="N546" s="346"/>
      <c r="O546" s="346"/>
      <c r="P546" s="346"/>
      <c r="Q546" s="346"/>
      <c r="R546" s="346"/>
      <c r="S546" s="346"/>
      <c r="T546" s="346"/>
      <c r="U546" s="346"/>
      <c r="V546" s="346"/>
      <c r="W546" s="346"/>
      <c r="X546" s="346"/>
      <c r="Y546" s="346"/>
      <c r="Z546" s="346"/>
    </row>
    <row r="547" spans="1:26" ht="15" thickBot="1">
      <c r="A547" s="344"/>
      <c r="B547" s="346"/>
      <c r="C547" s="346"/>
      <c r="D547" s="346"/>
      <c r="E547" s="346"/>
      <c r="F547" s="346"/>
      <c r="G547" s="346"/>
      <c r="H547" s="346"/>
      <c r="I547" s="346"/>
      <c r="J547" s="346"/>
      <c r="K547" s="346"/>
      <c r="L547" s="346"/>
      <c r="M547" s="346"/>
      <c r="N547" s="346"/>
      <c r="O547" s="346"/>
      <c r="P547" s="346"/>
      <c r="Q547" s="346"/>
      <c r="R547" s="346"/>
      <c r="S547" s="346"/>
      <c r="T547" s="346"/>
      <c r="U547" s="346"/>
      <c r="V547" s="346"/>
      <c r="W547" s="346"/>
      <c r="X547" s="346"/>
      <c r="Y547" s="346"/>
      <c r="Z547" s="346"/>
    </row>
    <row r="548" spans="1:26" ht="15" thickBot="1">
      <c r="A548" s="344"/>
      <c r="B548" s="346"/>
      <c r="C548" s="346"/>
      <c r="D548" s="346"/>
      <c r="E548" s="346"/>
      <c r="F548" s="346"/>
      <c r="G548" s="346"/>
      <c r="H548" s="346"/>
      <c r="I548" s="346"/>
      <c r="J548" s="346"/>
      <c r="K548" s="346"/>
      <c r="L548" s="346"/>
      <c r="M548" s="346"/>
      <c r="N548" s="346"/>
      <c r="O548" s="346"/>
      <c r="P548" s="346"/>
      <c r="Q548" s="346"/>
      <c r="R548" s="346"/>
      <c r="S548" s="346"/>
      <c r="T548" s="346"/>
      <c r="U548" s="346"/>
      <c r="V548" s="346"/>
      <c r="W548" s="346"/>
      <c r="X548" s="346"/>
      <c r="Y548" s="346"/>
      <c r="Z548" s="346"/>
    </row>
    <row r="549" spans="1:26" ht="15" thickBot="1">
      <c r="A549" s="344"/>
      <c r="B549" s="346"/>
      <c r="C549" s="346"/>
      <c r="D549" s="346"/>
      <c r="E549" s="346"/>
      <c r="F549" s="346"/>
      <c r="G549" s="346"/>
      <c r="H549" s="346"/>
      <c r="I549" s="346"/>
      <c r="J549" s="346"/>
      <c r="K549" s="346"/>
      <c r="L549" s="346"/>
      <c r="M549" s="346"/>
      <c r="N549" s="346"/>
      <c r="O549" s="346"/>
      <c r="P549" s="346"/>
      <c r="Q549" s="346"/>
      <c r="R549" s="346"/>
      <c r="S549" s="346"/>
      <c r="T549" s="346"/>
      <c r="U549" s="346"/>
      <c r="V549" s="346"/>
      <c r="W549" s="346"/>
      <c r="X549" s="346"/>
      <c r="Y549" s="346"/>
      <c r="Z549" s="346"/>
    </row>
    <row r="550" spans="1:26" ht="15" thickBot="1">
      <c r="A550" s="344"/>
      <c r="B550" s="346"/>
      <c r="C550" s="346"/>
      <c r="D550" s="346"/>
      <c r="E550" s="346"/>
      <c r="F550" s="346"/>
      <c r="G550" s="346"/>
      <c r="H550" s="346"/>
      <c r="I550" s="346"/>
      <c r="J550" s="346"/>
      <c r="K550" s="346"/>
      <c r="L550" s="346"/>
      <c r="M550" s="346"/>
      <c r="N550" s="346"/>
      <c r="O550" s="346"/>
      <c r="P550" s="346"/>
      <c r="Q550" s="346"/>
      <c r="R550" s="346"/>
      <c r="S550" s="346"/>
      <c r="T550" s="346"/>
      <c r="U550" s="346"/>
      <c r="V550" s="346"/>
      <c r="W550" s="346"/>
      <c r="X550" s="346"/>
      <c r="Y550" s="346"/>
      <c r="Z550" s="346"/>
    </row>
    <row r="551" spans="1:26" ht="15" thickBot="1">
      <c r="A551" s="344"/>
      <c r="B551" s="346"/>
      <c r="C551" s="346"/>
      <c r="D551" s="346"/>
      <c r="E551" s="346"/>
      <c r="F551" s="346"/>
      <c r="G551" s="346"/>
      <c r="H551" s="346"/>
      <c r="I551" s="346"/>
      <c r="J551" s="346"/>
      <c r="K551" s="346"/>
      <c r="L551" s="346"/>
      <c r="M551" s="346"/>
      <c r="N551" s="346"/>
      <c r="O551" s="346"/>
      <c r="P551" s="346"/>
      <c r="Q551" s="346"/>
      <c r="R551" s="346"/>
      <c r="S551" s="346"/>
      <c r="T551" s="346"/>
      <c r="U551" s="346"/>
      <c r="V551" s="346"/>
      <c r="W551" s="346"/>
      <c r="X551" s="346"/>
      <c r="Y551" s="346"/>
      <c r="Z551" s="346"/>
    </row>
    <row r="552" spans="1:26" ht="15" thickBot="1">
      <c r="A552" s="344"/>
      <c r="B552" s="346"/>
      <c r="C552" s="346"/>
      <c r="D552" s="346"/>
      <c r="E552" s="346"/>
      <c r="F552" s="346"/>
      <c r="G552" s="346"/>
      <c r="H552" s="346"/>
      <c r="I552" s="346"/>
      <c r="J552" s="346"/>
      <c r="K552" s="346"/>
      <c r="L552" s="346"/>
      <c r="M552" s="346"/>
      <c r="N552" s="346"/>
      <c r="O552" s="346"/>
      <c r="P552" s="346"/>
      <c r="Q552" s="346"/>
      <c r="R552" s="346"/>
      <c r="S552" s="346"/>
      <c r="T552" s="346"/>
      <c r="U552" s="346"/>
      <c r="V552" s="346"/>
      <c r="W552" s="346"/>
      <c r="X552" s="346"/>
      <c r="Y552" s="346"/>
      <c r="Z552" s="346"/>
    </row>
    <row r="553" spans="1:26" ht="15" thickBot="1">
      <c r="A553" s="344"/>
      <c r="B553" s="346"/>
      <c r="C553" s="346"/>
      <c r="D553" s="346"/>
      <c r="E553" s="346"/>
      <c r="F553" s="346"/>
      <c r="G553" s="346"/>
      <c r="H553" s="346"/>
      <c r="I553" s="346"/>
      <c r="J553" s="346"/>
      <c r="K553" s="346"/>
      <c r="L553" s="346"/>
      <c r="M553" s="346"/>
      <c r="N553" s="346"/>
      <c r="O553" s="346"/>
      <c r="P553" s="346"/>
      <c r="Q553" s="346"/>
      <c r="R553" s="346"/>
      <c r="S553" s="346"/>
      <c r="T553" s="346"/>
      <c r="U553" s="346"/>
      <c r="V553" s="346"/>
      <c r="W553" s="346"/>
      <c r="X553" s="346"/>
      <c r="Y553" s="346"/>
      <c r="Z553" s="346"/>
    </row>
    <row r="554" spans="1:26" ht="15" thickBot="1">
      <c r="A554" s="344"/>
      <c r="B554" s="346"/>
      <c r="C554" s="346"/>
      <c r="D554" s="346"/>
      <c r="E554" s="346"/>
      <c r="F554" s="346"/>
      <c r="G554" s="346"/>
      <c r="H554" s="346"/>
      <c r="I554" s="346"/>
      <c r="J554" s="346"/>
      <c r="K554" s="346"/>
      <c r="L554" s="346"/>
      <c r="M554" s="346"/>
      <c r="N554" s="346"/>
      <c r="O554" s="346"/>
      <c r="P554" s="346"/>
      <c r="Q554" s="346"/>
      <c r="R554" s="346"/>
      <c r="S554" s="346"/>
      <c r="T554" s="346"/>
      <c r="U554" s="346"/>
      <c r="V554" s="346"/>
      <c r="W554" s="346"/>
      <c r="X554" s="346"/>
      <c r="Y554" s="346"/>
      <c r="Z554" s="346"/>
    </row>
    <row r="555" spans="1:26" ht="15" thickBot="1">
      <c r="A555" s="344"/>
      <c r="B555" s="346"/>
      <c r="C555" s="346"/>
      <c r="D555" s="346"/>
      <c r="E555" s="346"/>
      <c r="F555" s="346"/>
      <c r="G555" s="346"/>
      <c r="H555" s="346"/>
      <c r="I555" s="346"/>
      <c r="J555" s="346"/>
      <c r="K555" s="346"/>
      <c r="L555" s="346"/>
      <c r="M555" s="346"/>
      <c r="N555" s="346"/>
      <c r="O555" s="346"/>
      <c r="P555" s="346"/>
      <c r="Q555" s="346"/>
      <c r="R555" s="346"/>
      <c r="S555" s="346"/>
      <c r="T555" s="346"/>
      <c r="U555" s="346"/>
      <c r="V555" s="346"/>
      <c r="W555" s="346"/>
      <c r="X555" s="346"/>
      <c r="Y555" s="346"/>
      <c r="Z555" s="346"/>
    </row>
    <row r="556" spans="1:26" ht="15" thickBot="1">
      <c r="A556" s="344"/>
      <c r="B556" s="346"/>
      <c r="C556" s="346"/>
      <c r="D556" s="346"/>
      <c r="E556" s="346"/>
      <c r="F556" s="346"/>
      <c r="G556" s="346"/>
      <c r="H556" s="346"/>
      <c r="I556" s="346"/>
      <c r="J556" s="346"/>
      <c r="K556" s="346"/>
      <c r="L556" s="346"/>
      <c r="M556" s="346"/>
      <c r="N556" s="346"/>
      <c r="O556" s="346"/>
      <c r="P556" s="346"/>
      <c r="Q556" s="346"/>
      <c r="R556" s="346"/>
      <c r="S556" s="346"/>
      <c r="T556" s="346"/>
      <c r="U556" s="346"/>
      <c r="V556" s="346"/>
      <c r="W556" s="346"/>
      <c r="X556" s="346"/>
      <c r="Y556" s="346"/>
      <c r="Z556" s="346"/>
    </row>
    <row r="557" spans="1:26" ht="15" thickBot="1">
      <c r="A557" s="344"/>
      <c r="B557" s="346"/>
      <c r="C557" s="346"/>
      <c r="D557" s="346"/>
      <c r="E557" s="346"/>
      <c r="F557" s="346"/>
      <c r="G557" s="346"/>
      <c r="H557" s="346"/>
      <c r="I557" s="346"/>
      <c r="J557" s="346"/>
      <c r="K557" s="346"/>
      <c r="L557" s="346"/>
      <c r="M557" s="346"/>
      <c r="N557" s="346"/>
      <c r="O557" s="346"/>
      <c r="P557" s="346"/>
      <c r="Q557" s="346"/>
      <c r="R557" s="346"/>
      <c r="S557" s="346"/>
      <c r="T557" s="346"/>
      <c r="U557" s="346"/>
      <c r="V557" s="346"/>
      <c r="W557" s="346"/>
      <c r="X557" s="346"/>
      <c r="Y557" s="346"/>
      <c r="Z557" s="346"/>
    </row>
    <row r="558" spans="1:26" ht="15" thickBot="1">
      <c r="A558" s="344"/>
      <c r="B558" s="346"/>
      <c r="C558" s="346"/>
      <c r="D558" s="346"/>
      <c r="E558" s="346"/>
      <c r="F558" s="346"/>
      <c r="G558" s="346"/>
      <c r="H558" s="346"/>
      <c r="I558" s="346"/>
      <c r="J558" s="346"/>
      <c r="K558" s="346"/>
      <c r="L558" s="346"/>
      <c r="M558" s="346"/>
      <c r="N558" s="346"/>
      <c r="O558" s="346"/>
      <c r="P558" s="346"/>
      <c r="Q558" s="346"/>
      <c r="R558" s="346"/>
      <c r="S558" s="346"/>
      <c r="T558" s="346"/>
      <c r="U558" s="346"/>
      <c r="V558" s="346"/>
      <c r="W558" s="346"/>
      <c r="X558" s="346"/>
      <c r="Y558" s="346"/>
      <c r="Z558" s="346"/>
    </row>
    <row r="559" spans="1:26" ht="15" thickBot="1">
      <c r="A559" s="344"/>
      <c r="B559" s="346"/>
      <c r="C559" s="346"/>
      <c r="D559" s="346"/>
      <c r="E559" s="346"/>
      <c r="F559" s="346"/>
      <c r="G559" s="346"/>
      <c r="H559" s="346"/>
      <c r="I559" s="346"/>
      <c r="J559" s="346"/>
      <c r="K559" s="346"/>
      <c r="L559" s="346"/>
      <c r="M559" s="346"/>
      <c r="N559" s="346"/>
      <c r="O559" s="346"/>
      <c r="P559" s="346"/>
      <c r="Q559" s="346"/>
      <c r="R559" s="346"/>
      <c r="S559" s="346"/>
      <c r="T559" s="346"/>
      <c r="U559" s="346"/>
      <c r="V559" s="346"/>
      <c r="W559" s="346"/>
      <c r="X559" s="346"/>
      <c r="Y559" s="346"/>
      <c r="Z559" s="346"/>
    </row>
    <row r="560" spans="1:26" ht="15" thickBot="1">
      <c r="A560" s="344"/>
      <c r="B560" s="346"/>
      <c r="C560" s="346"/>
      <c r="D560" s="346"/>
      <c r="E560" s="346"/>
      <c r="F560" s="346"/>
      <c r="G560" s="346"/>
      <c r="H560" s="346"/>
      <c r="I560" s="346"/>
      <c r="J560" s="346"/>
      <c r="K560" s="346"/>
      <c r="L560" s="346"/>
      <c r="M560" s="346"/>
      <c r="N560" s="346"/>
      <c r="O560" s="346"/>
      <c r="P560" s="346"/>
      <c r="Q560" s="346"/>
      <c r="R560" s="346"/>
      <c r="S560" s="346"/>
      <c r="T560" s="346"/>
      <c r="U560" s="346"/>
      <c r="V560" s="346"/>
      <c r="W560" s="346"/>
      <c r="X560" s="346"/>
      <c r="Y560" s="346"/>
      <c r="Z560" s="346"/>
    </row>
    <row r="561" spans="1:26" ht="15" thickBot="1">
      <c r="A561" s="344"/>
      <c r="B561" s="346"/>
      <c r="C561" s="346"/>
      <c r="D561" s="346"/>
      <c r="E561" s="346"/>
      <c r="F561" s="346"/>
      <c r="G561" s="346"/>
      <c r="H561" s="346"/>
      <c r="I561" s="346"/>
      <c r="J561" s="346"/>
      <c r="K561" s="346"/>
      <c r="L561" s="346"/>
      <c r="M561" s="346"/>
      <c r="N561" s="346"/>
      <c r="O561" s="346"/>
      <c r="P561" s="346"/>
      <c r="Q561" s="346"/>
      <c r="R561" s="346"/>
      <c r="S561" s="346"/>
      <c r="T561" s="346"/>
      <c r="U561" s="346"/>
      <c r="V561" s="346"/>
      <c r="W561" s="346"/>
      <c r="X561" s="346"/>
      <c r="Y561" s="346"/>
      <c r="Z561" s="346"/>
    </row>
    <row r="562" spans="1:26" ht="15" thickBot="1">
      <c r="A562" s="344"/>
      <c r="B562" s="346"/>
      <c r="C562" s="346"/>
      <c r="D562" s="346"/>
      <c r="E562" s="346"/>
      <c r="F562" s="346"/>
      <c r="G562" s="346"/>
      <c r="H562" s="346"/>
      <c r="I562" s="346"/>
      <c r="J562" s="346"/>
      <c r="K562" s="346"/>
      <c r="L562" s="346"/>
      <c r="M562" s="346"/>
      <c r="N562" s="346"/>
      <c r="O562" s="346"/>
      <c r="P562" s="346"/>
      <c r="Q562" s="346"/>
      <c r="R562" s="346"/>
      <c r="S562" s="346"/>
      <c r="T562" s="346"/>
      <c r="U562" s="346"/>
      <c r="V562" s="346"/>
      <c r="W562" s="346"/>
      <c r="X562" s="346"/>
      <c r="Y562" s="346"/>
      <c r="Z562" s="346"/>
    </row>
    <row r="563" spans="1:26" ht="15" thickBot="1">
      <c r="A563" s="344"/>
      <c r="B563" s="346"/>
      <c r="C563" s="346"/>
      <c r="D563" s="346"/>
      <c r="E563" s="346"/>
      <c r="F563" s="346"/>
      <c r="G563" s="346"/>
      <c r="H563" s="346"/>
      <c r="I563" s="346"/>
      <c r="J563" s="346"/>
      <c r="K563" s="346"/>
      <c r="L563" s="346"/>
      <c r="M563" s="346"/>
      <c r="N563" s="346"/>
      <c r="O563" s="346"/>
      <c r="P563" s="346"/>
      <c r="Q563" s="346"/>
      <c r="R563" s="346"/>
      <c r="S563" s="346"/>
      <c r="T563" s="346"/>
      <c r="U563" s="346"/>
      <c r="V563" s="346"/>
      <c r="W563" s="346"/>
      <c r="X563" s="346"/>
      <c r="Y563" s="346"/>
      <c r="Z563" s="346"/>
    </row>
    <row r="564" spans="1:26" ht="15" thickBot="1">
      <c r="A564" s="344"/>
      <c r="B564" s="346"/>
      <c r="C564" s="346"/>
      <c r="D564" s="346"/>
      <c r="E564" s="346"/>
      <c r="F564" s="346"/>
      <c r="G564" s="346"/>
      <c r="H564" s="346"/>
      <c r="I564" s="346"/>
      <c r="J564" s="346"/>
      <c r="K564" s="346"/>
      <c r="L564" s="346"/>
      <c r="M564" s="346"/>
      <c r="N564" s="346"/>
      <c r="O564" s="346"/>
      <c r="P564" s="346"/>
      <c r="Q564" s="346"/>
      <c r="R564" s="346"/>
      <c r="S564" s="346"/>
      <c r="T564" s="346"/>
      <c r="U564" s="346"/>
      <c r="V564" s="346"/>
      <c r="W564" s="346"/>
      <c r="X564" s="346"/>
      <c r="Y564" s="346"/>
      <c r="Z564" s="346"/>
    </row>
    <row r="565" spans="1:26" ht="15" thickBot="1">
      <c r="A565" s="344"/>
      <c r="B565" s="346"/>
      <c r="C565" s="346"/>
      <c r="D565" s="346"/>
      <c r="E565" s="346"/>
      <c r="F565" s="346"/>
      <c r="G565" s="346"/>
      <c r="H565" s="346"/>
      <c r="I565" s="346"/>
      <c r="J565" s="346"/>
      <c r="K565" s="346"/>
      <c r="L565" s="346"/>
      <c r="M565" s="346"/>
      <c r="N565" s="346"/>
      <c r="O565" s="346"/>
      <c r="P565" s="346"/>
      <c r="Q565" s="346"/>
      <c r="R565" s="346"/>
      <c r="S565" s="346"/>
      <c r="T565" s="346"/>
      <c r="U565" s="346"/>
      <c r="V565" s="346"/>
      <c r="W565" s="346"/>
      <c r="X565" s="346"/>
      <c r="Y565" s="346"/>
      <c r="Z565" s="346"/>
    </row>
    <row r="566" spans="1:26" ht="15" thickBot="1">
      <c r="A566" s="344"/>
      <c r="B566" s="346"/>
      <c r="C566" s="346"/>
      <c r="D566" s="346"/>
      <c r="E566" s="346"/>
      <c r="F566" s="346"/>
      <c r="G566" s="346"/>
      <c r="H566" s="346"/>
      <c r="I566" s="346"/>
      <c r="J566" s="346"/>
      <c r="K566" s="346"/>
      <c r="L566" s="346"/>
      <c r="M566" s="346"/>
      <c r="N566" s="346"/>
      <c r="O566" s="346"/>
      <c r="P566" s="346"/>
      <c r="Q566" s="346"/>
      <c r="R566" s="346"/>
      <c r="S566" s="346"/>
      <c r="T566" s="346"/>
      <c r="U566" s="346"/>
      <c r="V566" s="346"/>
      <c r="W566" s="346"/>
      <c r="X566" s="346"/>
      <c r="Y566" s="346"/>
      <c r="Z566" s="346"/>
    </row>
    <row r="567" spans="1:26" ht="15" thickBot="1">
      <c r="A567" s="344"/>
      <c r="B567" s="346"/>
      <c r="C567" s="346"/>
      <c r="D567" s="346"/>
      <c r="E567" s="346"/>
      <c r="F567" s="346"/>
      <c r="G567" s="346"/>
      <c r="H567" s="346"/>
      <c r="I567" s="346"/>
      <c r="J567" s="346"/>
      <c r="K567" s="346"/>
      <c r="L567" s="346"/>
      <c r="M567" s="346"/>
      <c r="N567" s="346"/>
      <c r="O567" s="346"/>
      <c r="P567" s="346"/>
      <c r="Q567" s="346"/>
      <c r="R567" s="346"/>
      <c r="S567" s="346"/>
      <c r="T567" s="346"/>
      <c r="U567" s="346"/>
      <c r="V567" s="346"/>
      <c r="W567" s="346"/>
      <c r="X567" s="346"/>
      <c r="Y567" s="346"/>
      <c r="Z567" s="346"/>
    </row>
    <row r="568" spans="1:26" ht="15" thickBot="1">
      <c r="A568" s="344"/>
      <c r="B568" s="346"/>
      <c r="C568" s="346"/>
      <c r="D568" s="346"/>
      <c r="E568" s="346"/>
      <c r="F568" s="346"/>
      <c r="G568" s="346"/>
      <c r="H568" s="346"/>
      <c r="I568" s="346"/>
      <c r="J568" s="346"/>
      <c r="K568" s="346"/>
      <c r="L568" s="346"/>
      <c r="M568" s="346"/>
      <c r="N568" s="346"/>
      <c r="O568" s="346"/>
      <c r="P568" s="346"/>
      <c r="Q568" s="346"/>
      <c r="R568" s="346"/>
      <c r="S568" s="346"/>
      <c r="T568" s="346"/>
      <c r="U568" s="346"/>
      <c r="V568" s="346"/>
      <c r="W568" s="346"/>
      <c r="X568" s="346"/>
      <c r="Y568" s="346"/>
      <c r="Z568" s="346"/>
    </row>
    <row r="569" spans="1:26" ht="15" thickBot="1">
      <c r="A569" s="344"/>
      <c r="B569" s="346"/>
      <c r="C569" s="346"/>
      <c r="D569" s="346"/>
      <c r="E569" s="346"/>
      <c r="F569" s="346"/>
      <c r="G569" s="346"/>
      <c r="H569" s="346"/>
      <c r="I569" s="346"/>
      <c r="J569" s="346"/>
      <c r="K569" s="346"/>
      <c r="L569" s="346"/>
      <c r="M569" s="346"/>
      <c r="N569" s="346"/>
      <c r="O569" s="346"/>
      <c r="P569" s="346"/>
      <c r="Q569" s="346"/>
      <c r="R569" s="346"/>
      <c r="S569" s="346"/>
      <c r="T569" s="346"/>
      <c r="U569" s="346"/>
      <c r="V569" s="346"/>
      <c r="W569" s="346"/>
      <c r="X569" s="346"/>
      <c r="Y569" s="346"/>
      <c r="Z569" s="346"/>
    </row>
    <row r="570" spans="1:26" ht="15" thickBot="1">
      <c r="A570" s="344"/>
      <c r="B570" s="346"/>
      <c r="C570" s="346"/>
      <c r="D570" s="346"/>
      <c r="E570" s="346"/>
      <c r="F570" s="346"/>
      <c r="G570" s="346"/>
      <c r="H570" s="346"/>
      <c r="I570" s="346"/>
      <c r="J570" s="346"/>
      <c r="K570" s="346"/>
      <c r="L570" s="346"/>
      <c r="M570" s="346"/>
      <c r="N570" s="346"/>
      <c r="O570" s="346"/>
      <c r="P570" s="346"/>
      <c r="Q570" s="346"/>
      <c r="R570" s="346"/>
      <c r="S570" s="346"/>
      <c r="T570" s="346"/>
      <c r="U570" s="346"/>
      <c r="V570" s="346"/>
      <c r="W570" s="346"/>
      <c r="X570" s="346"/>
      <c r="Y570" s="346"/>
      <c r="Z570" s="346"/>
    </row>
    <row r="571" spans="1:26" ht="15" thickBot="1">
      <c r="A571" s="344"/>
      <c r="B571" s="346"/>
      <c r="C571" s="346"/>
      <c r="D571" s="346"/>
      <c r="E571" s="346"/>
      <c r="F571" s="346"/>
      <c r="G571" s="346"/>
      <c r="H571" s="346"/>
      <c r="I571" s="346"/>
      <c r="J571" s="346"/>
      <c r="K571" s="346"/>
      <c r="L571" s="346"/>
      <c r="M571" s="346"/>
      <c r="N571" s="346"/>
      <c r="O571" s="346"/>
      <c r="P571" s="346"/>
      <c r="Q571" s="346"/>
      <c r="R571" s="346"/>
      <c r="S571" s="346"/>
      <c r="T571" s="346"/>
      <c r="U571" s="346"/>
      <c r="V571" s="346"/>
      <c r="W571" s="346"/>
      <c r="X571" s="346"/>
      <c r="Y571" s="346"/>
      <c r="Z571" s="346"/>
    </row>
    <row r="572" spans="1:26" ht="15" thickBot="1">
      <c r="A572" s="344"/>
      <c r="B572" s="346"/>
      <c r="C572" s="346"/>
      <c r="D572" s="346"/>
      <c r="E572" s="346"/>
      <c r="F572" s="346"/>
      <c r="G572" s="346"/>
      <c r="H572" s="346"/>
      <c r="I572" s="346"/>
      <c r="J572" s="346"/>
      <c r="K572" s="346"/>
      <c r="L572" s="346"/>
      <c r="M572" s="346"/>
      <c r="N572" s="346"/>
      <c r="O572" s="346"/>
      <c r="P572" s="346"/>
      <c r="Q572" s="346"/>
      <c r="R572" s="346"/>
      <c r="S572" s="346"/>
      <c r="T572" s="346"/>
      <c r="U572" s="346"/>
      <c r="V572" s="346"/>
      <c r="W572" s="346"/>
      <c r="X572" s="346"/>
      <c r="Y572" s="346"/>
      <c r="Z572" s="346"/>
    </row>
    <row r="573" spans="1:26" ht="15" thickBot="1">
      <c r="A573" s="344"/>
      <c r="B573" s="346"/>
      <c r="C573" s="346"/>
      <c r="D573" s="346"/>
      <c r="E573" s="346"/>
      <c r="F573" s="346"/>
      <c r="G573" s="346"/>
      <c r="H573" s="346"/>
      <c r="I573" s="346"/>
      <c r="J573" s="346"/>
      <c r="K573" s="346"/>
      <c r="L573" s="346"/>
      <c r="M573" s="346"/>
      <c r="N573" s="346"/>
      <c r="O573" s="346"/>
      <c r="P573" s="346"/>
      <c r="Q573" s="346"/>
      <c r="R573" s="346"/>
      <c r="S573" s="346"/>
      <c r="T573" s="346"/>
      <c r="U573" s="346"/>
      <c r="V573" s="346"/>
      <c r="W573" s="346"/>
      <c r="X573" s="346"/>
      <c r="Y573" s="346"/>
      <c r="Z573" s="346"/>
    </row>
    <row r="574" spans="1:26" ht="15" thickBot="1">
      <c r="A574" s="344"/>
      <c r="B574" s="346"/>
      <c r="C574" s="346"/>
      <c r="D574" s="346"/>
      <c r="E574" s="346"/>
      <c r="F574" s="346"/>
      <c r="G574" s="346"/>
      <c r="H574" s="346"/>
      <c r="I574" s="346"/>
      <c r="J574" s="346"/>
      <c r="K574" s="346"/>
      <c r="L574" s="346"/>
      <c r="M574" s="346"/>
      <c r="N574" s="346"/>
      <c r="O574" s="346"/>
      <c r="P574" s="346"/>
      <c r="Q574" s="346"/>
      <c r="R574" s="346"/>
      <c r="S574" s="346"/>
      <c r="T574" s="346"/>
      <c r="U574" s="346"/>
      <c r="V574" s="346"/>
      <c r="W574" s="346"/>
      <c r="X574" s="346"/>
      <c r="Y574" s="346"/>
      <c r="Z574" s="346"/>
    </row>
    <row r="575" spans="1:26" ht="15" thickBot="1">
      <c r="A575" s="344"/>
      <c r="B575" s="346"/>
      <c r="C575" s="346"/>
      <c r="D575" s="346"/>
      <c r="E575" s="346"/>
      <c r="F575" s="346"/>
      <c r="G575" s="346"/>
      <c r="H575" s="346"/>
      <c r="I575" s="346"/>
      <c r="J575" s="346"/>
      <c r="K575" s="346"/>
      <c r="L575" s="346"/>
      <c r="M575" s="346"/>
      <c r="N575" s="346"/>
      <c r="O575" s="346"/>
      <c r="P575" s="346"/>
      <c r="Q575" s="346"/>
      <c r="R575" s="346"/>
      <c r="S575" s="346"/>
      <c r="T575" s="346"/>
      <c r="U575" s="346"/>
      <c r="V575" s="346"/>
      <c r="W575" s="346"/>
      <c r="X575" s="346"/>
      <c r="Y575" s="346"/>
      <c r="Z575" s="346"/>
    </row>
    <row r="576" spans="1:26" ht="15" thickBot="1">
      <c r="A576" s="344"/>
      <c r="B576" s="346"/>
      <c r="C576" s="346"/>
      <c r="D576" s="346"/>
      <c r="E576" s="346"/>
      <c r="F576" s="346"/>
      <c r="G576" s="346"/>
      <c r="H576" s="346"/>
      <c r="I576" s="346"/>
      <c r="J576" s="346"/>
      <c r="K576" s="346"/>
      <c r="L576" s="346"/>
      <c r="M576" s="346"/>
      <c r="N576" s="346"/>
      <c r="O576" s="346"/>
      <c r="P576" s="346"/>
      <c r="Q576" s="346"/>
      <c r="R576" s="346"/>
      <c r="S576" s="346"/>
      <c r="T576" s="346"/>
      <c r="U576" s="346"/>
      <c r="V576" s="346"/>
      <c r="W576" s="346"/>
      <c r="X576" s="346"/>
      <c r="Y576" s="346"/>
      <c r="Z576" s="346"/>
    </row>
    <row r="577" spans="1:26" ht="15" thickBot="1">
      <c r="A577" s="344"/>
      <c r="B577" s="346"/>
      <c r="C577" s="346"/>
      <c r="D577" s="346"/>
      <c r="E577" s="346"/>
      <c r="F577" s="346"/>
      <c r="G577" s="346"/>
      <c r="H577" s="346"/>
      <c r="I577" s="346"/>
      <c r="J577" s="346"/>
      <c r="K577" s="346"/>
      <c r="L577" s="346"/>
      <c r="M577" s="346"/>
      <c r="N577" s="346"/>
      <c r="O577" s="346"/>
      <c r="P577" s="346"/>
      <c r="Q577" s="346"/>
      <c r="R577" s="346"/>
      <c r="S577" s="346"/>
      <c r="T577" s="346"/>
      <c r="U577" s="346"/>
      <c r="V577" s="346"/>
      <c r="W577" s="346"/>
      <c r="X577" s="346"/>
      <c r="Y577" s="346"/>
      <c r="Z577" s="346"/>
    </row>
    <row r="578" spans="1:26" ht="15" thickBot="1">
      <c r="A578" s="344"/>
      <c r="B578" s="346"/>
      <c r="C578" s="346"/>
      <c r="D578" s="346"/>
      <c r="E578" s="346"/>
      <c r="F578" s="346"/>
      <c r="G578" s="346"/>
      <c r="H578" s="346"/>
      <c r="I578" s="346"/>
      <c r="J578" s="346"/>
      <c r="K578" s="346"/>
      <c r="L578" s="346"/>
      <c r="M578" s="346"/>
      <c r="N578" s="346"/>
      <c r="O578" s="346"/>
      <c r="P578" s="346"/>
      <c r="Q578" s="346"/>
      <c r="R578" s="346"/>
      <c r="S578" s="346"/>
      <c r="T578" s="346"/>
      <c r="U578" s="346"/>
      <c r="V578" s="346"/>
      <c r="W578" s="346"/>
      <c r="X578" s="346"/>
      <c r="Y578" s="346"/>
      <c r="Z578" s="346"/>
    </row>
    <row r="579" spans="1:26" ht="15" thickBot="1">
      <c r="A579" s="344"/>
      <c r="B579" s="346"/>
      <c r="C579" s="346"/>
      <c r="D579" s="346"/>
      <c r="E579" s="346"/>
      <c r="F579" s="346"/>
      <c r="G579" s="346"/>
      <c r="H579" s="346"/>
      <c r="I579" s="346"/>
      <c r="J579" s="346"/>
      <c r="K579" s="346"/>
      <c r="L579" s="346"/>
      <c r="M579" s="346"/>
      <c r="N579" s="346"/>
      <c r="O579" s="346"/>
      <c r="P579" s="346"/>
      <c r="Q579" s="346"/>
      <c r="R579" s="346"/>
      <c r="S579" s="346"/>
      <c r="T579" s="346"/>
      <c r="U579" s="346"/>
      <c r="V579" s="346"/>
      <c r="W579" s="346"/>
      <c r="X579" s="346"/>
      <c r="Y579" s="346"/>
      <c r="Z579" s="346"/>
    </row>
    <row r="580" spans="1:26" ht="15" thickBot="1">
      <c r="A580" s="344"/>
      <c r="B580" s="346"/>
      <c r="C580" s="346"/>
      <c r="D580" s="346"/>
      <c r="E580" s="346"/>
      <c r="F580" s="346"/>
      <c r="G580" s="346"/>
      <c r="H580" s="346"/>
      <c r="I580" s="346"/>
      <c r="J580" s="346"/>
      <c r="K580" s="346"/>
      <c r="L580" s="346"/>
      <c r="M580" s="346"/>
      <c r="N580" s="346"/>
      <c r="O580" s="346"/>
      <c r="P580" s="346"/>
      <c r="Q580" s="346"/>
      <c r="R580" s="346"/>
      <c r="S580" s="346"/>
      <c r="T580" s="346"/>
      <c r="U580" s="346"/>
      <c r="V580" s="346"/>
      <c r="W580" s="346"/>
      <c r="X580" s="346"/>
      <c r="Y580" s="346"/>
      <c r="Z580" s="346"/>
    </row>
    <row r="581" spans="1:26" ht="15" thickBot="1">
      <c r="A581" s="344"/>
      <c r="B581" s="346"/>
      <c r="C581" s="346"/>
      <c r="D581" s="346"/>
      <c r="E581" s="346"/>
      <c r="F581" s="346"/>
      <c r="G581" s="346"/>
      <c r="H581" s="346"/>
      <c r="I581" s="346"/>
      <c r="J581" s="346"/>
      <c r="K581" s="346"/>
      <c r="L581" s="346"/>
      <c r="M581" s="346"/>
      <c r="N581" s="346"/>
      <c r="O581" s="346"/>
      <c r="P581" s="346"/>
      <c r="Q581" s="346"/>
      <c r="R581" s="346"/>
      <c r="S581" s="346"/>
      <c r="T581" s="346"/>
      <c r="U581" s="346"/>
      <c r="V581" s="346"/>
      <c r="W581" s="346"/>
      <c r="X581" s="346"/>
      <c r="Y581" s="346"/>
      <c r="Z581" s="346"/>
    </row>
    <row r="582" spans="1:26" ht="15" thickBot="1">
      <c r="A582" s="344"/>
      <c r="B582" s="346"/>
      <c r="C582" s="346"/>
      <c r="D582" s="346"/>
      <c r="E582" s="346"/>
      <c r="F582" s="346"/>
      <c r="G582" s="346"/>
      <c r="H582" s="346"/>
      <c r="I582" s="346"/>
      <c r="J582" s="346"/>
      <c r="K582" s="346"/>
      <c r="L582" s="346"/>
      <c r="M582" s="346"/>
      <c r="N582" s="346"/>
      <c r="O582" s="346"/>
      <c r="P582" s="346"/>
      <c r="Q582" s="346"/>
      <c r="R582" s="346"/>
      <c r="S582" s="346"/>
      <c r="T582" s="346"/>
      <c r="U582" s="346"/>
      <c r="V582" s="346"/>
      <c r="W582" s="346"/>
      <c r="X582" s="346"/>
      <c r="Y582" s="346"/>
      <c r="Z582" s="346"/>
    </row>
    <row r="583" spans="1:26" ht="15" thickBot="1">
      <c r="A583" s="344"/>
      <c r="B583" s="346"/>
      <c r="C583" s="346"/>
      <c r="D583" s="346"/>
      <c r="E583" s="346"/>
      <c r="F583" s="346"/>
      <c r="G583" s="346"/>
      <c r="H583" s="346"/>
      <c r="I583" s="346"/>
      <c r="J583" s="346"/>
      <c r="K583" s="346"/>
      <c r="L583" s="346"/>
      <c r="M583" s="346"/>
      <c r="N583" s="346"/>
      <c r="O583" s="346"/>
      <c r="P583" s="346"/>
      <c r="Q583" s="346"/>
      <c r="R583" s="346"/>
      <c r="S583" s="346"/>
      <c r="T583" s="346"/>
      <c r="U583" s="346"/>
      <c r="V583" s="346"/>
      <c r="W583" s="346"/>
      <c r="X583" s="346"/>
      <c r="Y583" s="346"/>
      <c r="Z583" s="346"/>
    </row>
    <row r="584" spans="1:26" ht="15" thickBot="1">
      <c r="A584" s="344"/>
      <c r="B584" s="346"/>
      <c r="C584" s="346"/>
      <c r="D584" s="346"/>
      <c r="E584" s="346"/>
      <c r="F584" s="346"/>
      <c r="G584" s="346"/>
      <c r="H584" s="346"/>
      <c r="I584" s="346"/>
      <c r="J584" s="346"/>
      <c r="K584" s="346"/>
      <c r="L584" s="346"/>
      <c r="M584" s="346"/>
      <c r="N584" s="346"/>
      <c r="O584" s="346"/>
      <c r="P584" s="346"/>
      <c r="Q584" s="346"/>
      <c r="R584" s="346"/>
      <c r="S584" s="346"/>
      <c r="T584" s="346"/>
      <c r="U584" s="346"/>
      <c r="V584" s="346"/>
      <c r="W584" s="346"/>
      <c r="X584" s="346"/>
      <c r="Y584" s="346"/>
      <c r="Z584" s="346"/>
    </row>
    <row r="585" spans="1:26" ht="15" thickBot="1">
      <c r="A585" s="344"/>
      <c r="B585" s="346"/>
      <c r="C585" s="346"/>
      <c r="D585" s="346"/>
      <c r="E585" s="346"/>
      <c r="F585" s="346"/>
      <c r="G585" s="346"/>
      <c r="H585" s="346"/>
      <c r="I585" s="346"/>
      <c r="J585" s="346"/>
      <c r="K585" s="346"/>
      <c r="L585" s="346"/>
      <c r="M585" s="346"/>
      <c r="N585" s="346"/>
      <c r="O585" s="346"/>
      <c r="P585" s="346"/>
      <c r="Q585" s="346"/>
      <c r="R585" s="346"/>
      <c r="S585" s="346"/>
      <c r="T585" s="346"/>
      <c r="U585" s="346"/>
      <c r="V585" s="346"/>
      <c r="W585" s="346"/>
      <c r="X585" s="346"/>
      <c r="Y585" s="346"/>
      <c r="Z585" s="346"/>
    </row>
    <row r="586" spans="1:26" ht="15" thickBot="1">
      <c r="A586" s="344"/>
      <c r="B586" s="346"/>
      <c r="C586" s="346"/>
      <c r="D586" s="346"/>
      <c r="E586" s="346"/>
      <c r="F586" s="346"/>
      <c r="G586" s="346"/>
      <c r="H586" s="346"/>
      <c r="I586" s="346"/>
      <c r="J586" s="346"/>
      <c r="K586" s="346"/>
      <c r="L586" s="346"/>
      <c r="M586" s="346"/>
      <c r="N586" s="346"/>
      <c r="O586" s="346"/>
      <c r="P586" s="346"/>
      <c r="Q586" s="346"/>
      <c r="R586" s="346"/>
      <c r="S586" s="346"/>
      <c r="T586" s="346"/>
      <c r="U586" s="346"/>
      <c r="V586" s="346"/>
      <c r="W586" s="346"/>
      <c r="X586" s="346"/>
      <c r="Y586" s="346"/>
      <c r="Z586" s="346"/>
    </row>
    <row r="587" spans="1:26" ht="15" thickBot="1">
      <c r="A587" s="344"/>
      <c r="B587" s="346"/>
      <c r="C587" s="346"/>
      <c r="D587" s="346"/>
      <c r="E587" s="346"/>
      <c r="F587" s="346"/>
      <c r="G587" s="346"/>
      <c r="H587" s="346"/>
      <c r="I587" s="346"/>
      <c r="J587" s="346"/>
      <c r="K587" s="346"/>
      <c r="L587" s="346"/>
      <c r="M587" s="346"/>
      <c r="N587" s="346"/>
      <c r="O587" s="346"/>
      <c r="P587" s="346"/>
      <c r="Q587" s="346"/>
      <c r="R587" s="346"/>
      <c r="S587" s="346"/>
      <c r="T587" s="346"/>
      <c r="U587" s="346"/>
      <c r="V587" s="346"/>
      <c r="W587" s="346"/>
      <c r="X587" s="346"/>
      <c r="Y587" s="346"/>
      <c r="Z587" s="346"/>
    </row>
    <row r="588" spans="1:26" ht="15" thickBot="1">
      <c r="A588" s="344"/>
      <c r="B588" s="346"/>
      <c r="C588" s="346"/>
      <c r="D588" s="346"/>
      <c r="E588" s="346"/>
      <c r="F588" s="346"/>
      <c r="G588" s="346"/>
      <c r="H588" s="346"/>
      <c r="I588" s="346"/>
      <c r="J588" s="346"/>
      <c r="K588" s="346"/>
      <c r="L588" s="346"/>
      <c r="M588" s="346"/>
      <c r="N588" s="346"/>
      <c r="O588" s="346"/>
      <c r="P588" s="346"/>
      <c r="Q588" s="346"/>
      <c r="R588" s="346"/>
      <c r="S588" s="346"/>
      <c r="T588" s="346"/>
      <c r="U588" s="346"/>
      <c r="V588" s="346"/>
      <c r="W588" s="346"/>
      <c r="X588" s="346"/>
      <c r="Y588" s="346"/>
      <c r="Z588" s="346"/>
    </row>
    <row r="589" spans="1:26" ht="15" thickBot="1">
      <c r="A589" s="344"/>
      <c r="B589" s="346"/>
      <c r="C589" s="346"/>
      <c r="D589" s="346"/>
      <c r="E589" s="346"/>
      <c r="F589" s="346"/>
      <c r="G589" s="346"/>
      <c r="H589" s="346"/>
      <c r="I589" s="346"/>
      <c r="J589" s="346"/>
      <c r="K589" s="346"/>
      <c r="L589" s="346"/>
      <c r="M589" s="346"/>
      <c r="N589" s="346"/>
      <c r="O589" s="346"/>
      <c r="P589" s="346"/>
      <c r="Q589" s="346"/>
      <c r="R589" s="346"/>
      <c r="S589" s="346"/>
      <c r="T589" s="346"/>
      <c r="U589" s="346"/>
      <c r="V589" s="346"/>
      <c r="W589" s="346"/>
      <c r="X589" s="346"/>
      <c r="Y589" s="346"/>
      <c r="Z589" s="346"/>
    </row>
    <row r="590" spans="1:26" ht="15" thickBot="1">
      <c r="A590" s="344"/>
      <c r="B590" s="346"/>
      <c r="C590" s="346"/>
      <c r="D590" s="346"/>
      <c r="E590" s="346"/>
      <c r="F590" s="346"/>
      <c r="G590" s="346"/>
      <c r="H590" s="346"/>
      <c r="I590" s="346"/>
      <c r="J590" s="346"/>
      <c r="K590" s="346"/>
      <c r="L590" s="346"/>
      <c r="M590" s="346"/>
      <c r="N590" s="346"/>
      <c r="O590" s="346"/>
      <c r="P590" s="346"/>
      <c r="Q590" s="346"/>
      <c r="R590" s="346"/>
      <c r="S590" s="346"/>
      <c r="T590" s="346"/>
      <c r="U590" s="346"/>
      <c r="V590" s="346"/>
      <c r="W590" s="346"/>
      <c r="X590" s="346"/>
      <c r="Y590" s="346"/>
      <c r="Z590" s="346"/>
    </row>
    <row r="591" spans="1:26" ht="15" thickBot="1">
      <c r="A591" s="344"/>
      <c r="B591" s="346"/>
      <c r="C591" s="346"/>
      <c r="D591" s="346"/>
      <c r="E591" s="346"/>
      <c r="F591" s="346"/>
      <c r="G591" s="346"/>
      <c r="H591" s="346"/>
      <c r="I591" s="346"/>
      <c r="J591" s="346"/>
      <c r="K591" s="346"/>
      <c r="L591" s="346"/>
      <c r="M591" s="346"/>
      <c r="N591" s="346"/>
      <c r="O591" s="346"/>
      <c r="P591" s="346"/>
      <c r="Q591" s="346"/>
      <c r="R591" s="346"/>
      <c r="S591" s="346"/>
      <c r="T591" s="346"/>
      <c r="U591" s="346"/>
      <c r="V591" s="346"/>
      <c r="W591" s="346"/>
      <c r="X591" s="346"/>
      <c r="Y591" s="346"/>
      <c r="Z591" s="346"/>
    </row>
    <row r="592" spans="1:26" ht="15" thickBot="1">
      <c r="A592" s="344"/>
      <c r="B592" s="346"/>
      <c r="C592" s="346"/>
      <c r="D592" s="346"/>
      <c r="E592" s="346"/>
      <c r="F592" s="346"/>
      <c r="G592" s="346"/>
      <c r="H592" s="346"/>
      <c r="I592" s="346"/>
      <c r="J592" s="346"/>
      <c r="K592" s="346"/>
      <c r="L592" s="346"/>
      <c r="M592" s="346"/>
      <c r="N592" s="346"/>
      <c r="O592" s="346"/>
      <c r="P592" s="346"/>
      <c r="Q592" s="346"/>
      <c r="R592" s="346"/>
      <c r="S592" s="346"/>
      <c r="T592" s="346"/>
      <c r="U592" s="346"/>
      <c r="V592" s="346"/>
      <c r="W592" s="346"/>
      <c r="X592" s="346"/>
      <c r="Y592" s="346"/>
      <c r="Z592" s="346"/>
    </row>
    <row r="593" spans="1:26" ht="15" thickBot="1">
      <c r="A593" s="344"/>
      <c r="B593" s="346"/>
      <c r="C593" s="346"/>
      <c r="D593" s="346"/>
      <c r="E593" s="346"/>
      <c r="F593" s="346"/>
      <c r="G593" s="346"/>
      <c r="H593" s="346"/>
      <c r="I593" s="346"/>
      <c r="J593" s="346"/>
      <c r="K593" s="346"/>
      <c r="L593" s="346"/>
      <c r="M593" s="346"/>
      <c r="N593" s="346"/>
      <c r="O593" s="346"/>
      <c r="P593" s="346"/>
      <c r="Q593" s="346"/>
      <c r="R593" s="346"/>
      <c r="S593" s="346"/>
      <c r="T593" s="346"/>
      <c r="U593" s="346"/>
      <c r="V593" s="346"/>
      <c r="W593" s="346"/>
      <c r="X593" s="346"/>
      <c r="Y593" s="346"/>
      <c r="Z593" s="346"/>
    </row>
    <row r="594" spans="1:26" ht="15" thickBot="1">
      <c r="A594" s="344"/>
      <c r="B594" s="346"/>
      <c r="C594" s="346"/>
      <c r="D594" s="346"/>
      <c r="E594" s="346"/>
      <c r="F594" s="346"/>
      <c r="G594" s="346"/>
      <c r="H594" s="346"/>
      <c r="I594" s="346"/>
      <c r="J594" s="346"/>
      <c r="K594" s="346"/>
      <c r="L594" s="346"/>
      <c r="M594" s="346"/>
      <c r="N594" s="346"/>
      <c r="O594" s="346"/>
      <c r="P594" s="346"/>
      <c r="Q594" s="346"/>
      <c r="R594" s="346"/>
      <c r="S594" s="346"/>
      <c r="T594" s="346"/>
      <c r="U594" s="346"/>
      <c r="V594" s="346"/>
      <c r="W594" s="346"/>
      <c r="X594" s="346"/>
      <c r="Y594" s="346"/>
      <c r="Z594" s="346"/>
    </row>
    <row r="595" spans="1:26" ht="15" thickBot="1">
      <c r="A595" s="344"/>
      <c r="B595" s="346"/>
      <c r="C595" s="346"/>
      <c r="D595" s="346"/>
      <c r="E595" s="346"/>
      <c r="F595" s="346"/>
      <c r="G595" s="346"/>
      <c r="H595" s="346"/>
      <c r="I595" s="346"/>
      <c r="J595" s="346"/>
      <c r="K595" s="346"/>
      <c r="L595" s="346"/>
      <c r="M595" s="346"/>
      <c r="N595" s="346"/>
      <c r="O595" s="346"/>
      <c r="P595" s="346"/>
      <c r="Q595" s="346"/>
      <c r="R595" s="346"/>
      <c r="S595" s="346"/>
      <c r="T595" s="346"/>
      <c r="U595" s="346"/>
      <c r="V595" s="346"/>
      <c r="W595" s="346"/>
      <c r="X595" s="346"/>
      <c r="Y595" s="346"/>
      <c r="Z595" s="346"/>
    </row>
    <row r="596" spans="1:26" ht="15" thickBot="1">
      <c r="A596" s="344"/>
      <c r="B596" s="346"/>
      <c r="C596" s="346"/>
      <c r="D596" s="346"/>
      <c r="E596" s="346"/>
      <c r="F596" s="346"/>
      <c r="G596" s="346"/>
      <c r="H596" s="346"/>
      <c r="I596" s="346"/>
      <c r="J596" s="346"/>
      <c r="K596" s="346"/>
      <c r="L596" s="346"/>
      <c r="M596" s="346"/>
      <c r="N596" s="346"/>
      <c r="O596" s="346"/>
      <c r="P596" s="346"/>
      <c r="Q596" s="346"/>
      <c r="R596" s="346"/>
      <c r="S596" s="346"/>
      <c r="T596" s="346"/>
      <c r="U596" s="346"/>
      <c r="V596" s="346"/>
      <c r="W596" s="346"/>
      <c r="X596" s="346"/>
      <c r="Y596" s="346"/>
      <c r="Z596" s="346"/>
    </row>
    <row r="597" spans="1:26" ht="15" thickBot="1">
      <c r="A597" s="344"/>
      <c r="B597" s="346"/>
      <c r="C597" s="346"/>
      <c r="D597" s="346"/>
      <c r="E597" s="346"/>
      <c r="F597" s="346"/>
      <c r="G597" s="346"/>
      <c r="H597" s="346"/>
      <c r="I597" s="346"/>
      <c r="J597" s="346"/>
      <c r="K597" s="346"/>
      <c r="L597" s="346"/>
      <c r="M597" s="346"/>
      <c r="N597" s="346"/>
      <c r="O597" s="346"/>
      <c r="P597" s="346"/>
      <c r="Q597" s="346"/>
      <c r="R597" s="346"/>
      <c r="S597" s="346"/>
      <c r="T597" s="346"/>
      <c r="U597" s="346"/>
      <c r="V597" s="346"/>
      <c r="W597" s="346"/>
      <c r="X597" s="346"/>
      <c r="Y597" s="346"/>
      <c r="Z597" s="346"/>
    </row>
    <row r="598" spans="1:26" ht="15" thickBot="1">
      <c r="A598" s="344"/>
      <c r="B598" s="346"/>
      <c r="C598" s="346"/>
      <c r="D598" s="346"/>
      <c r="E598" s="346"/>
      <c r="F598" s="346"/>
      <c r="G598" s="346"/>
      <c r="H598" s="346"/>
      <c r="I598" s="346"/>
      <c r="J598" s="346"/>
      <c r="K598" s="346"/>
      <c r="L598" s="346"/>
      <c r="M598" s="346"/>
      <c r="N598" s="346"/>
      <c r="O598" s="346"/>
      <c r="P598" s="346"/>
      <c r="Q598" s="346"/>
      <c r="R598" s="346"/>
      <c r="S598" s="346"/>
      <c r="T598" s="346"/>
      <c r="U598" s="346"/>
      <c r="V598" s="346"/>
      <c r="W598" s="346"/>
      <c r="X598" s="346"/>
      <c r="Y598" s="346"/>
      <c r="Z598" s="346"/>
    </row>
    <row r="599" spans="1:26" ht="15" thickBot="1">
      <c r="A599" s="344"/>
      <c r="B599" s="346"/>
      <c r="C599" s="346"/>
      <c r="D599" s="346"/>
      <c r="E599" s="346"/>
      <c r="F599" s="346"/>
      <c r="G599" s="346"/>
      <c r="H599" s="346"/>
      <c r="I599" s="346"/>
      <c r="J599" s="346"/>
      <c r="K599" s="346"/>
      <c r="L599" s="346"/>
      <c r="M599" s="346"/>
      <c r="N599" s="346"/>
      <c r="O599" s="346"/>
      <c r="P599" s="346"/>
      <c r="Q599" s="346"/>
      <c r="R599" s="346"/>
      <c r="S599" s="346"/>
      <c r="T599" s="346"/>
      <c r="U599" s="346"/>
      <c r="V599" s="346"/>
      <c r="W599" s="346"/>
      <c r="X599" s="346"/>
      <c r="Y599" s="346"/>
      <c r="Z599" s="346"/>
    </row>
    <row r="600" spans="1:26" ht="15" thickBot="1">
      <c r="A600" s="344"/>
      <c r="B600" s="346"/>
      <c r="C600" s="346"/>
      <c r="D600" s="346"/>
      <c r="E600" s="346"/>
      <c r="F600" s="346"/>
      <c r="G600" s="346"/>
      <c r="H600" s="346"/>
      <c r="I600" s="346"/>
      <c r="J600" s="346"/>
      <c r="K600" s="346"/>
      <c r="L600" s="346"/>
      <c r="M600" s="346"/>
      <c r="N600" s="346"/>
      <c r="O600" s="346"/>
      <c r="P600" s="346"/>
      <c r="Q600" s="346"/>
      <c r="R600" s="346"/>
      <c r="S600" s="346"/>
      <c r="T600" s="346"/>
      <c r="U600" s="346"/>
      <c r="V600" s="346"/>
      <c r="W600" s="346"/>
      <c r="X600" s="346"/>
      <c r="Y600" s="346"/>
      <c r="Z600" s="346"/>
    </row>
    <row r="601" spans="1:26" ht="15" thickBot="1">
      <c r="A601" s="344"/>
      <c r="B601" s="346"/>
      <c r="C601" s="346"/>
      <c r="D601" s="346"/>
      <c r="E601" s="346"/>
      <c r="F601" s="346"/>
      <c r="G601" s="346"/>
      <c r="H601" s="346"/>
      <c r="I601" s="346"/>
      <c r="J601" s="346"/>
      <c r="K601" s="346"/>
      <c r="L601" s="346"/>
      <c r="M601" s="346"/>
      <c r="N601" s="346"/>
      <c r="O601" s="346"/>
      <c r="P601" s="346"/>
      <c r="Q601" s="346"/>
      <c r="R601" s="346"/>
      <c r="S601" s="346"/>
      <c r="T601" s="346"/>
      <c r="U601" s="346"/>
      <c r="V601" s="346"/>
      <c r="W601" s="346"/>
      <c r="X601" s="346"/>
      <c r="Y601" s="346"/>
      <c r="Z601" s="346"/>
    </row>
    <row r="602" spans="1:26" ht="15" thickBot="1">
      <c r="A602" s="344"/>
      <c r="B602" s="346"/>
      <c r="C602" s="346"/>
      <c r="D602" s="346"/>
      <c r="E602" s="346"/>
      <c r="F602" s="346"/>
      <c r="G602" s="346"/>
      <c r="H602" s="346"/>
      <c r="I602" s="346"/>
      <c r="J602" s="346"/>
      <c r="K602" s="346"/>
      <c r="L602" s="346"/>
      <c r="M602" s="346"/>
      <c r="N602" s="346"/>
      <c r="O602" s="346"/>
      <c r="P602" s="346"/>
      <c r="Q602" s="346"/>
      <c r="R602" s="346"/>
      <c r="S602" s="346"/>
      <c r="T602" s="346"/>
      <c r="U602" s="346"/>
      <c r="V602" s="346"/>
      <c r="W602" s="346"/>
      <c r="X602" s="346"/>
      <c r="Y602" s="346"/>
      <c r="Z602" s="346"/>
    </row>
    <row r="603" spans="1:26" ht="15" thickBot="1">
      <c r="A603" s="344"/>
      <c r="B603" s="346"/>
      <c r="C603" s="346"/>
      <c r="D603" s="346"/>
      <c r="E603" s="346"/>
      <c r="F603" s="346"/>
      <c r="G603" s="346"/>
      <c r="H603" s="346"/>
      <c r="I603" s="346"/>
      <c r="J603" s="346"/>
      <c r="K603" s="346"/>
      <c r="L603" s="346"/>
      <c r="M603" s="346"/>
      <c r="N603" s="346"/>
      <c r="O603" s="346"/>
      <c r="P603" s="346"/>
      <c r="Q603" s="346"/>
      <c r="R603" s="346"/>
      <c r="S603" s="346"/>
      <c r="T603" s="346"/>
      <c r="U603" s="346"/>
      <c r="V603" s="346"/>
      <c r="W603" s="346"/>
      <c r="X603" s="346"/>
      <c r="Y603" s="346"/>
      <c r="Z603" s="346"/>
    </row>
    <row r="604" spans="1:26" ht="15" thickBot="1">
      <c r="A604" s="344"/>
      <c r="B604" s="346"/>
      <c r="C604" s="346"/>
      <c r="D604" s="346"/>
      <c r="E604" s="346"/>
      <c r="F604" s="346"/>
      <c r="G604" s="346"/>
      <c r="H604" s="346"/>
      <c r="I604" s="346"/>
      <c r="J604" s="346"/>
      <c r="K604" s="346"/>
      <c r="L604" s="346"/>
      <c r="M604" s="346"/>
      <c r="N604" s="346"/>
      <c r="O604" s="346"/>
      <c r="P604" s="346"/>
      <c r="Q604" s="346"/>
      <c r="R604" s="346"/>
      <c r="S604" s="346"/>
      <c r="T604" s="346"/>
      <c r="U604" s="346"/>
      <c r="V604" s="346"/>
      <c r="W604" s="346"/>
      <c r="X604" s="346"/>
      <c r="Y604" s="346"/>
      <c r="Z604" s="346"/>
    </row>
    <row r="605" spans="1:26" ht="15" thickBot="1">
      <c r="A605" s="344"/>
      <c r="B605" s="346"/>
      <c r="C605" s="346"/>
      <c r="D605" s="346"/>
      <c r="E605" s="346"/>
      <c r="F605" s="346"/>
      <c r="G605" s="346"/>
      <c r="H605" s="346"/>
      <c r="I605" s="346"/>
      <c r="J605" s="346"/>
      <c r="K605" s="346"/>
      <c r="L605" s="346"/>
      <c r="M605" s="346"/>
      <c r="N605" s="346"/>
      <c r="O605" s="346"/>
      <c r="P605" s="346"/>
      <c r="Q605" s="346"/>
      <c r="R605" s="346"/>
      <c r="S605" s="346"/>
      <c r="T605" s="346"/>
      <c r="U605" s="346"/>
      <c r="V605" s="346"/>
      <c r="W605" s="346"/>
      <c r="X605" s="346"/>
      <c r="Y605" s="346"/>
      <c r="Z605" s="346"/>
    </row>
    <row r="606" spans="1:26" ht="15" thickBot="1">
      <c r="A606" s="344"/>
      <c r="B606" s="346"/>
      <c r="C606" s="346"/>
      <c r="D606" s="346"/>
      <c r="E606" s="346"/>
      <c r="F606" s="346"/>
      <c r="G606" s="346"/>
      <c r="H606" s="346"/>
      <c r="I606" s="346"/>
      <c r="J606" s="346"/>
      <c r="K606" s="346"/>
      <c r="L606" s="346"/>
      <c r="M606" s="346"/>
      <c r="N606" s="346"/>
      <c r="O606" s="346"/>
      <c r="P606" s="346"/>
      <c r="Q606" s="346"/>
      <c r="R606" s="346"/>
      <c r="S606" s="346"/>
      <c r="T606" s="346"/>
      <c r="U606" s="346"/>
      <c r="V606" s="346"/>
      <c r="W606" s="346"/>
      <c r="X606" s="346"/>
      <c r="Y606" s="346"/>
      <c r="Z606" s="346"/>
    </row>
    <row r="607" spans="1:26" ht="15" thickBot="1">
      <c r="A607" s="344"/>
      <c r="B607" s="346"/>
      <c r="C607" s="346"/>
      <c r="D607" s="346"/>
      <c r="E607" s="346"/>
      <c r="F607" s="346"/>
      <c r="G607" s="346"/>
      <c r="H607" s="346"/>
      <c r="I607" s="346"/>
      <c r="J607" s="346"/>
      <c r="K607" s="346"/>
      <c r="L607" s="346"/>
      <c r="M607" s="346"/>
      <c r="N607" s="346"/>
      <c r="O607" s="346"/>
      <c r="P607" s="346"/>
      <c r="Q607" s="346"/>
      <c r="R607" s="346"/>
      <c r="S607" s="346"/>
      <c r="T607" s="346"/>
      <c r="U607" s="346"/>
      <c r="V607" s="346"/>
      <c r="W607" s="346"/>
      <c r="X607" s="346"/>
      <c r="Y607" s="346"/>
      <c r="Z607" s="346"/>
    </row>
    <row r="608" spans="1:26" ht="15" thickBot="1">
      <c r="A608" s="344"/>
      <c r="B608" s="346"/>
      <c r="C608" s="346"/>
      <c r="D608" s="346"/>
      <c r="E608" s="346"/>
      <c r="F608" s="346"/>
      <c r="G608" s="346"/>
      <c r="H608" s="346"/>
      <c r="I608" s="346"/>
      <c r="J608" s="346"/>
      <c r="K608" s="346"/>
      <c r="L608" s="346"/>
      <c r="M608" s="346"/>
      <c r="N608" s="346"/>
      <c r="O608" s="346"/>
      <c r="P608" s="346"/>
      <c r="Q608" s="346"/>
      <c r="R608" s="346"/>
      <c r="S608" s="346"/>
      <c r="T608" s="346"/>
      <c r="U608" s="346"/>
      <c r="V608" s="346"/>
      <c r="W608" s="346"/>
      <c r="X608" s="346"/>
      <c r="Y608" s="346"/>
      <c r="Z608" s="346"/>
    </row>
    <row r="609" spans="1:26" ht="15" thickBot="1">
      <c r="A609" s="344"/>
      <c r="B609" s="346"/>
      <c r="C609" s="346"/>
      <c r="D609" s="346"/>
      <c r="E609" s="346"/>
      <c r="F609" s="346"/>
      <c r="G609" s="346"/>
      <c r="H609" s="346"/>
      <c r="I609" s="346"/>
      <c r="J609" s="346"/>
      <c r="K609" s="346"/>
      <c r="L609" s="346"/>
      <c r="M609" s="346"/>
      <c r="N609" s="346"/>
      <c r="O609" s="346"/>
      <c r="P609" s="346"/>
      <c r="Q609" s="346"/>
      <c r="R609" s="346"/>
      <c r="S609" s="346"/>
      <c r="T609" s="346"/>
      <c r="U609" s="346"/>
      <c r="V609" s="346"/>
      <c r="W609" s="346"/>
      <c r="X609" s="346"/>
      <c r="Y609" s="346"/>
      <c r="Z609" s="346"/>
    </row>
    <row r="610" spans="1:26" ht="15" thickBot="1">
      <c r="A610" s="344"/>
      <c r="B610" s="346"/>
      <c r="C610" s="346"/>
      <c r="D610" s="346"/>
      <c r="E610" s="346"/>
      <c r="F610" s="346"/>
      <c r="G610" s="346"/>
      <c r="H610" s="346"/>
      <c r="I610" s="346"/>
      <c r="J610" s="346"/>
      <c r="K610" s="346"/>
      <c r="L610" s="346"/>
      <c r="M610" s="346"/>
      <c r="N610" s="346"/>
      <c r="O610" s="346"/>
      <c r="P610" s="346"/>
      <c r="Q610" s="346"/>
      <c r="R610" s="346"/>
      <c r="S610" s="346"/>
      <c r="T610" s="346"/>
      <c r="U610" s="346"/>
      <c r="V610" s="346"/>
      <c r="W610" s="346"/>
      <c r="X610" s="346"/>
      <c r="Y610" s="346"/>
      <c r="Z610" s="346"/>
    </row>
    <row r="611" spans="1:26" ht="15" thickBot="1">
      <c r="A611" s="344"/>
      <c r="B611" s="346"/>
      <c r="C611" s="346"/>
      <c r="D611" s="346"/>
      <c r="E611" s="346"/>
      <c r="F611" s="346"/>
      <c r="G611" s="346"/>
      <c r="H611" s="346"/>
      <c r="I611" s="346"/>
      <c r="J611" s="346"/>
      <c r="K611" s="346"/>
      <c r="L611" s="346"/>
      <c r="M611" s="346"/>
      <c r="N611" s="346"/>
      <c r="O611" s="346"/>
      <c r="P611" s="346"/>
      <c r="Q611" s="346"/>
      <c r="R611" s="346"/>
      <c r="S611" s="346"/>
      <c r="T611" s="346"/>
      <c r="U611" s="346"/>
      <c r="V611" s="346"/>
      <c r="W611" s="346"/>
      <c r="X611" s="346"/>
      <c r="Y611" s="346"/>
      <c r="Z611" s="346"/>
    </row>
    <row r="612" spans="1:26" ht="15" thickBot="1">
      <c r="A612" s="344"/>
      <c r="B612" s="346"/>
      <c r="C612" s="346"/>
      <c r="D612" s="346"/>
      <c r="E612" s="346"/>
      <c r="F612" s="346"/>
      <c r="G612" s="346"/>
      <c r="H612" s="346"/>
      <c r="I612" s="346"/>
      <c r="J612" s="346"/>
      <c r="K612" s="346"/>
      <c r="L612" s="346"/>
      <c r="M612" s="346"/>
      <c r="N612" s="346"/>
      <c r="O612" s="346"/>
      <c r="P612" s="346"/>
      <c r="Q612" s="346"/>
      <c r="R612" s="346"/>
      <c r="S612" s="346"/>
      <c r="T612" s="346"/>
      <c r="U612" s="346"/>
      <c r="V612" s="346"/>
      <c r="W612" s="346"/>
      <c r="X612" s="346"/>
      <c r="Y612" s="346"/>
      <c r="Z612" s="346"/>
    </row>
    <row r="613" spans="1:26" ht="15" thickBot="1">
      <c r="A613" s="344"/>
      <c r="B613" s="346"/>
      <c r="C613" s="346"/>
      <c r="D613" s="346"/>
      <c r="E613" s="346"/>
      <c r="F613" s="346"/>
      <c r="G613" s="346"/>
      <c r="H613" s="346"/>
      <c r="I613" s="346"/>
      <c r="J613" s="346"/>
      <c r="K613" s="346"/>
      <c r="L613" s="346"/>
      <c r="M613" s="346"/>
      <c r="N613" s="346"/>
      <c r="O613" s="346"/>
      <c r="P613" s="346"/>
      <c r="Q613" s="346"/>
      <c r="R613" s="346"/>
      <c r="S613" s="346"/>
      <c r="T613" s="346"/>
      <c r="U613" s="346"/>
      <c r="V613" s="346"/>
      <c r="W613" s="346"/>
      <c r="X613" s="346"/>
      <c r="Y613" s="346"/>
      <c r="Z613" s="346"/>
    </row>
    <row r="614" spans="1:26" ht="15" thickBot="1">
      <c r="A614" s="344"/>
      <c r="B614" s="346"/>
      <c r="C614" s="346"/>
      <c r="D614" s="346"/>
      <c r="E614" s="346"/>
      <c r="F614" s="346"/>
      <c r="G614" s="346"/>
      <c r="H614" s="346"/>
      <c r="I614" s="346"/>
      <c r="J614" s="346"/>
      <c r="K614" s="346"/>
      <c r="L614" s="346"/>
      <c r="M614" s="346"/>
      <c r="N614" s="346"/>
      <c r="O614" s="346"/>
      <c r="P614" s="346"/>
      <c r="Q614" s="346"/>
      <c r="R614" s="346"/>
      <c r="S614" s="346"/>
      <c r="T614" s="346"/>
      <c r="U614" s="346"/>
      <c r="V614" s="346"/>
      <c r="W614" s="346"/>
      <c r="X614" s="346"/>
      <c r="Y614" s="346"/>
      <c r="Z614" s="346"/>
    </row>
    <row r="615" spans="1:26" ht="15" thickBot="1">
      <c r="A615" s="344"/>
      <c r="B615" s="346"/>
      <c r="C615" s="346"/>
      <c r="D615" s="346"/>
      <c r="E615" s="346"/>
      <c r="F615" s="346"/>
      <c r="G615" s="346"/>
      <c r="H615" s="346"/>
      <c r="I615" s="346"/>
      <c r="J615" s="346"/>
      <c r="K615" s="346"/>
      <c r="L615" s="346"/>
      <c r="M615" s="346"/>
      <c r="N615" s="346"/>
      <c r="O615" s="346"/>
      <c r="P615" s="346"/>
      <c r="Q615" s="346"/>
      <c r="R615" s="346"/>
      <c r="S615" s="346"/>
      <c r="T615" s="346"/>
      <c r="U615" s="346"/>
      <c r="V615" s="346"/>
      <c r="W615" s="346"/>
      <c r="X615" s="346"/>
      <c r="Y615" s="346"/>
      <c r="Z615" s="346"/>
    </row>
    <row r="616" spans="1:26" ht="15" thickBot="1">
      <c r="A616" s="344"/>
      <c r="B616" s="346"/>
      <c r="C616" s="346"/>
      <c r="D616" s="346"/>
      <c r="E616" s="346"/>
      <c r="F616" s="346"/>
      <c r="G616" s="346"/>
      <c r="H616" s="346"/>
      <c r="I616" s="346"/>
      <c r="J616" s="346"/>
      <c r="K616" s="346"/>
      <c r="L616" s="346"/>
      <c r="M616" s="346"/>
      <c r="N616" s="346"/>
      <c r="O616" s="346"/>
      <c r="P616" s="346"/>
      <c r="Q616" s="346"/>
      <c r="R616" s="346"/>
      <c r="S616" s="346"/>
      <c r="T616" s="346"/>
      <c r="U616" s="346"/>
      <c r="V616" s="346"/>
      <c r="W616" s="346"/>
      <c r="X616" s="346"/>
      <c r="Y616" s="346"/>
      <c r="Z616" s="346"/>
    </row>
    <row r="617" spans="1:26" ht="15" thickBot="1">
      <c r="A617" s="344"/>
      <c r="B617" s="346"/>
      <c r="C617" s="346"/>
      <c r="D617" s="346"/>
      <c r="E617" s="346"/>
      <c r="F617" s="346"/>
      <c r="G617" s="346"/>
      <c r="H617" s="346"/>
      <c r="I617" s="346"/>
      <c r="J617" s="346"/>
      <c r="K617" s="346"/>
      <c r="L617" s="346"/>
      <c r="M617" s="346"/>
      <c r="N617" s="346"/>
      <c r="O617" s="346"/>
      <c r="P617" s="346"/>
      <c r="Q617" s="346"/>
      <c r="R617" s="346"/>
      <c r="S617" s="346"/>
      <c r="T617" s="346"/>
      <c r="U617" s="346"/>
      <c r="V617" s="346"/>
      <c r="W617" s="346"/>
      <c r="X617" s="346"/>
      <c r="Y617" s="346"/>
      <c r="Z617" s="346"/>
    </row>
    <row r="618" spans="1:26" ht="15" thickBot="1">
      <c r="A618" s="344"/>
      <c r="B618" s="346"/>
      <c r="C618" s="346"/>
      <c r="D618" s="346"/>
      <c r="E618" s="346"/>
      <c r="F618" s="346"/>
      <c r="G618" s="346"/>
      <c r="H618" s="346"/>
      <c r="I618" s="346"/>
      <c r="J618" s="346"/>
      <c r="K618" s="346"/>
      <c r="L618" s="346"/>
      <c r="M618" s="346"/>
      <c r="N618" s="346"/>
      <c r="O618" s="346"/>
      <c r="P618" s="346"/>
      <c r="Q618" s="346"/>
      <c r="R618" s="346"/>
      <c r="S618" s="346"/>
      <c r="T618" s="346"/>
      <c r="U618" s="346"/>
      <c r="V618" s="346"/>
      <c r="W618" s="346"/>
      <c r="X618" s="346"/>
      <c r="Y618" s="346"/>
      <c r="Z618" s="346"/>
    </row>
    <row r="619" spans="1:26" ht="15" thickBot="1">
      <c r="A619" s="344"/>
      <c r="B619" s="346"/>
      <c r="C619" s="346"/>
      <c r="D619" s="346"/>
      <c r="E619" s="346"/>
      <c r="F619" s="346"/>
      <c r="G619" s="346"/>
      <c r="H619" s="346"/>
      <c r="I619" s="346"/>
      <c r="J619" s="346"/>
      <c r="K619" s="346"/>
      <c r="L619" s="346"/>
      <c r="M619" s="346"/>
      <c r="N619" s="346"/>
      <c r="O619" s="346"/>
      <c r="P619" s="346"/>
      <c r="Q619" s="346"/>
      <c r="R619" s="346"/>
      <c r="S619" s="346"/>
      <c r="T619" s="346"/>
      <c r="U619" s="346"/>
      <c r="V619" s="346"/>
      <c r="W619" s="346"/>
      <c r="X619" s="346"/>
      <c r="Y619" s="346"/>
      <c r="Z619" s="346"/>
    </row>
    <row r="620" spans="1:26" ht="15" thickBot="1">
      <c r="A620" s="344"/>
      <c r="B620" s="346"/>
      <c r="C620" s="346"/>
      <c r="D620" s="346"/>
      <c r="E620" s="346"/>
      <c r="F620" s="346"/>
      <c r="G620" s="346"/>
      <c r="H620" s="346"/>
      <c r="I620" s="346"/>
      <c r="J620" s="346"/>
      <c r="K620" s="346"/>
      <c r="L620" s="346"/>
      <c r="M620" s="346"/>
      <c r="N620" s="346"/>
      <c r="O620" s="346"/>
      <c r="P620" s="346"/>
      <c r="Q620" s="346"/>
      <c r="R620" s="346"/>
      <c r="S620" s="346"/>
      <c r="T620" s="346"/>
      <c r="U620" s="346"/>
      <c r="V620" s="346"/>
      <c r="W620" s="346"/>
      <c r="X620" s="346"/>
      <c r="Y620" s="346"/>
      <c r="Z620" s="346"/>
    </row>
    <row r="621" spans="1:26" ht="15" thickBot="1">
      <c r="A621" s="344"/>
      <c r="B621" s="346"/>
      <c r="C621" s="346"/>
      <c r="D621" s="346"/>
      <c r="E621" s="346"/>
      <c r="F621" s="346"/>
      <c r="G621" s="346"/>
      <c r="H621" s="346"/>
      <c r="I621" s="346"/>
      <c r="J621" s="346"/>
      <c r="K621" s="346"/>
      <c r="L621" s="346"/>
      <c r="M621" s="346"/>
      <c r="N621" s="346"/>
      <c r="O621" s="346"/>
      <c r="P621" s="346"/>
      <c r="Q621" s="346"/>
      <c r="R621" s="346"/>
      <c r="S621" s="346"/>
      <c r="T621" s="346"/>
      <c r="U621" s="346"/>
      <c r="V621" s="346"/>
      <c r="W621" s="346"/>
      <c r="X621" s="346"/>
      <c r="Y621" s="346"/>
      <c r="Z621" s="346"/>
    </row>
    <row r="622" spans="1:26" ht="15" thickBot="1">
      <c r="A622" s="344"/>
      <c r="B622" s="346"/>
      <c r="C622" s="346"/>
      <c r="D622" s="346"/>
      <c r="E622" s="346"/>
      <c r="F622" s="346"/>
      <c r="G622" s="346"/>
      <c r="H622" s="346"/>
      <c r="I622" s="346"/>
      <c r="J622" s="346"/>
      <c r="K622" s="346"/>
      <c r="L622" s="346"/>
      <c r="M622" s="346"/>
      <c r="N622" s="346"/>
      <c r="O622" s="346"/>
      <c r="P622" s="346"/>
      <c r="Q622" s="346"/>
      <c r="R622" s="346"/>
      <c r="S622" s="346"/>
      <c r="T622" s="346"/>
      <c r="U622" s="346"/>
      <c r="V622" s="346"/>
      <c r="W622" s="346"/>
      <c r="X622" s="346"/>
      <c r="Y622" s="346"/>
      <c r="Z622" s="346"/>
    </row>
    <row r="623" spans="1:26" ht="15" thickBot="1">
      <c r="A623" s="344"/>
      <c r="B623" s="346"/>
      <c r="C623" s="346"/>
      <c r="D623" s="346"/>
      <c r="E623" s="346"/>
      <c r="F623" s="346"/>
      <c r="G623" s="346"/>
      <c r="H623" s="346"/>
      <c r="I623" s="346"/>
      <c r="J623" s="346"/>
      <c r="K623" s="346"/>
      <c r="L623" s="346"/>
      <c r="M623" s="346"/>
      <c r="N623" s="346"/>
      <c r="O623" s="346"/>
      <c r="P623" s="346"/>
      <c r="Q623" s="346"/>
      <c r="R623" s="346"/>
      <c r="S623" s="346"/>
      <c r="T623" s="346"/>
      <c r="U623" s="346"/>
      <c r="V623" s="346"/>
      <c r="W623" s="346"/>
      <c r="X623" s="346"/>
      <c r="Y623" s="346"/>
      <c r="Z623" s="346"/>
    </row>
    <row r="624" spans="1:26" ht="15" thickBot="1">
      <c r="A624" s="344"/>
      <c r="B624" s="346"/>
      <c r="C624" s="346"/>
      <c r="D624" s="346"/>
      <c r="E624" s="346"/>
      <c r="F624" s="346"/>
      <c r="G624" s="346"/>
      <c r="H624" s="346"/>
      <c r="I624" s="346"/>
      <c r="J624" s="346"/>
      <c r="K624" s="346"/>
      <c r="L624" s="346"/>
      <c r="M624" s="346"/>
      <c r="N624" s="346"/>
      <c r="O624" s="346"/>
      <c r="P624" s="346"/>
      <c r="Q624" s="346"/>
      <c r="R624" s="346"/>
      <c r="S624" s="346"/>
      <c r="T624" s="346"/>
      <c r="U624" s="346"/>
      <c r="V624" s="346"/>
      <c r="W624" s="346"/>
      <c r="X624" s="346"/>
      <c r="Y624" s="346"/>
      <c r="Z624" s="346"/>
    </row>
    <row r="625" spans="1:26" ht="15" thickBot="1">
      <c r="A625" s="344"/>
      <c r="B625" s="346"/>
      <c r="C625" s="346"/>
      <c r="D625" s="346"/>
      <c r="E625" s="346"/>
      <c r="F625" s="346"/>
      <c r="G625" s="346"/>
      <c r="H625" s="346"/>
      <c r="I625" s="346"/>
      <c r="J625" s="346"/>
      <c r="K625" s="346"/>
      <c r="L625" s="346"/>
      <c r="M625" s="346"/>
      <c r="N625" s="346"/>
      <c r="O625" s="346"/>
      <c r="P625" s="346"/>
      <c r="Q625" s="346"/>
      <c r="R625" s="346"/>
      <c r="S625" s="346"/>
      <c r="T625" s="346"/>
      <c r="U625" s="346"/>
      <c r="V625" s="346"/>
      <c r="W625" s="346"/>
      <c r="X625" s="346"/>
      <c r="Y625" s="346"/>
      <c r="Z625" s="346"/>
    </row>
    <row r="626" spans="1:26" ht="15" thickBot="1">
      <c r="A626" s="344"/>
      <c r="B626" s="346"/>
      <c r="C626" s="346"/>
      <c r="D626" s="346"/>
      <c r="E626" s="346"/>
      <c r="F626" s="346"/>
      <c r="G626" s="346"/>
      <c r="H626" s="346"/>
      <c r="I626" s="346"/>
      <c r="J626" s="346"/>
      <c r="K626" s="346"/>
      <c r="L626" s="346"/>
      <c r="M626" s="346"/>
      <c r="N626" s="346"/>
      <c r="O626" s="346"/>
      <c r="P626" s="346"/>
      <c r="Q626" s="346"/>
      <c r="R626" s="346"/>
      <c r="S626" s="346"/>
      <c r="T626" s="346"/>
      <c r="U626" s="346"/>
      <c r="V626" s="346"/>
      <c r="W626" s="346"/>
      <c r="X626" s="346"/>
      <c r="Y626" s="346"/>
      <c r="Z626" s="346"/>
    </row>
    <row r="627" spans="1:26" ht="15" thickBot="1">
      <c r="A627" s="344"/>
      <c r="B627" s="346"/>
      <c r="C627" s="346"/>
      <c r="D627" s="346"/>
      <c r="E627" s="346"/>
      <c r="F627" s="346"/>
      <c r="G627" s="346"/>
      <c r="H627" s="346"/>
      <c r="I627" s="346"/>
      <c r="J627" s="346"/>
      <c r="K627" s="346"/>
      <c r="L627" s="346"/>
      <c r="M627" s="346"/>
      <c r="N627" s="346"/>
      <c r="O627" s="346"/>
      <c r="P627" s="346"/>
      <c r="Q627" s="346"/>
      <c r="R627" s="346"/>
      <c r="S627" s="346"/>
      <c r="T627" s="346"/>
      <c r="U627" s="346"/>
      <c r="V627" s="346"/>
      <c r="W627" s="346"/>
      <c r="X627" s="346"/>
      <c r="Y627" s="346"/>
      <c r="Z627" s="346"/>
    </row>
    <row r="628" spans="1:26" ht="15" thickBot="1">
      <c r="A628" s="344"/>
      <c r="B628" s="346"/>
      <c r="C628" s="346"/>
      <c r="D628" s="346"/>
      <c r="E628" s="346"/>
      <c r="F628" s="346"/>
      <c r="G628" s="346"/>
      <c r="H628" s="346"/>
      <c r="I628" s="346"/>
      <c r="J628" s="346"/>
      <c r="K628" s="346"/>
      <c r="L628" s="346"/>
      <c r="M628" s="346"/>
      <c r="N628" s="346"/>
      <c r="O628" s="346"/>
      <c r="P628" s="346"/>
      <c r="Q628" s="346"/>
      <c r="R628" s="346"/>
      <c r="S628" s="346"/>
      <c r="T628" s="346"/>
      <c r="U628" s="346"/>
      <c r="V628" s="346"/>
      <c r="W628" s="346"/>
      <c r="X628" s="346"/>
      <c r="Y628" s="346"/>
      <c r="Z628" s="346"/>
    </row>
    <row r="629" spans="1:26" ht="15" thickBot="1">
      <c r="A629" s="344"/>
      <c r="B629" s="346"/>
      <c r="C629" s="346"/>
      <c r="D629" s="346"/>
      <c r="E629" s="346"/>
      <c r="F629" s="346"/>
      <c r="G629" s="346"/>
      <c r="H629" s="346"/>
      <c r="I629" s="346"/>
      <c r="J629" s="346"/>
      <c r="K629" s="346"/>
      <c r="L629" s="346"/>
      <c r="M629" s="346"/>
      <c r="N629" s="346"/>
      <c r="O629" s="346"/>
      <c r="P629" s="346"/>
      <c r="Q629" s="346"/>
      <c r="R629" s="346"/>
      <c r="S629" s="346"/>
      <c r="T629" s="346"/>
      <c r="U629" s="346"/>
      <c r="V629" s="346"/>
      <c r="W629" s="346"/>
      <c r="X629" s="346"/>
      <c r="Y629" s="346"/>
      <c r="Z629" s="346"/>
    </row>
    <row r="630" spans="1:26" ht="15" thickBot="1">
      <c r="A630" s="344"/>
      <c r="B630" s="346"/>
      <c r="C630" s="346"/>
      <c r="D630" s="346"/>
      <c r="E630" s="346"/>
      <c r="F630" s="346"/>
      <c r="G630" s="346"/>
      <c r="H630" s="346"/>
      <c r="I630" s="346"/>
      <c r="J630" s="346"/>
      <c r="K630" s="346"/>
      <c r="L630" s="346"/>
      <c r="M630" s="346"/>
      <c r="N630" s="346"/>
      <c r="O630" s="346"/>
      <c r="P630" s="346"/>
      <c r="Q630" s="346"/>
      <c r="R630" s="346"/>
      <c r="S630" s="346"/>
      <c r="T630" s="346"/>
      <c r="U630" s="346"/>
      <c r="V630" s="346"/>
      <c r="W630" s="346"/>
      <c r="X630" s="346"/>
      <c r="Y630" s="346"/>
      <c r="Z630" s="346"/>
    </row>
    <row r="631" spans="1:26" ht="15" thickBot="1">
      <c r="A631" s="344"/>
      <c r="B631" s="346"/>
      <c r="C631" s="346"/>
      <c r="D631" s="346"/>
      <c r="E631" s="346"/>
      <c r="F631" s="346"/>
      <c r="G631" s="346"/>
      <c r="H631" s="346"/>
      <c r="I631" s="346"/>
      <c r="J631" s="346"/>
      <c r="K631" s="346"/>
      <c r="L631" s="346"/>
      <c r="M631" s="346"/>
      <c r="N631" s="346"/>
      <c r="O631" s="346"/>
      <c r="P631" s="346"/>
      <c r="Q631" s="346"/>
      <c r="R631" s="346"/>
      <c r="S631" s="346"/>
      <c r="T631" s="346"/>
      <c r="U631" s="346"/>
      <c r="V631" s="346"/>
      <c r="W631" s="346"/>
      <c r="X631" s="346"/>
      <c r="Y631" s="346"/>
      <c r="Z631" s="346"/>
    </row>
    <row r="632" spans="1:26" ht="15" thickBot="1">
      <c r="A632" s="344"/>
      <c r="B632" s="346"/>
      <c r="C632" s="346"/>
      <c r="D632" s="346"/>
      <c r="E632" s="346"/>
      <c r="F632" s="346"/>
      <c r="G632" s="346"/>
      <c r="H632" s="346"/>
      <c r="I632" s="346"/>
      <c r="J632" s="346"/>
      <c r="K632" s="346"/>
      <c r="L632" s="346"/>
      <c r="M632" s="346"/>
      <c r="N632" s="346"/>
      <c r="O632" s="346"/>
      <c r="P632" s="346"/>
      <c r="Q632" s="346"/>
      <c r="R632" s="346"/>
      <c r="S632" s="346"/>
      <c r="T632" s="346"/>
      <c r="U632" s="346"/>
      <c r="V632" s="346"/>
      <c r="W632" s="346"/>
      <c r="X632" s="346"/>
      <c r="Y632" s="346"/>
      <c r="Z632" s="346"/>
    </row>
    <row r="633" spans="1:26" ht="15" thickBot="1">
      <c r="A633" s="344"/>
      <c r="B633" s="346"/>
      <c r="C633" s="346"/>
      <c r="D633" s="346"/>
      <c r="E633" s="346"/>
      <c r="F633" s="346"/>
      <c r="G633" s="346"/>
      <c r="H633" s="346"/>
      <c r="I633" s="346"/>
      <c r="J633" s="346"/>
      <c r="K633" s="346"/>
      <c r="L633" s="346"/>
      <c r="M633" s="346"/>
      <c r="N633" s="346"/>
      <c r="O633" s="346"/>
      <c r="P633" s="346"/>
      <c r="Q633" s="346"/>
      <c r="R633" s="346"/>
      <c r="S633" s="346"/>
      <c r="T633" s="346"/>
      <c r="U633" s="346"/>
      <c r="V633" s="346"/>
      <c r="W633" s="346"/>
      <c r="X633" s="346"/>
      <c r="Y633" s="346"/>
      <c r="Z633" s="346"/>
    </row>
    <row r="634" spans="1:26" ht="15" thickBot="1">
      <c r="A634" s="344"/>
      <c r="B634" s="346"/>
      <c r="C634" s="346"/>
      <c r="D634" s="346"/>
      <c r="E634" s="346"/>
      <c r="F634" s="346"/>
      <c r="G634" s="346"/>
      <c r="H634" s="346"/>
      <c r="I634" s="346"/>
      <c r="J634" s="346"/>
      <c r="K634" s="346"/>
      <c r="L634" s="346"/>
      <c r="M634" s="346"/>
      <c r="N634" s="346"/>
      <c r="O634" s="346"/>
      <c r="P634" s="346"/>
      <c r="Q634" s="346"/>
      <c r="R634" s="346"/>
      <c r="S634" s="346"/>
      <c r="T634" s="346"/>
      <c r="U634" s="346"/>
      <c r="V634" s="346"/>
      <c r="W634" s="346"/>
      <c r="X634" s="346"/>
      <c r="Y634" s="346"/>
      <c r="Z634" s="346"/>
    </row>
    <row r="635" spans="1:26" ht="15" thickBot="1">
      <c r="A635" s="344"/>
      <c r="B635" s="346"/>
      <c r="C635" s="346"/>
      <c r="D635" s="346"/>
      <c r="E635" s="346"/>
      <c r="F635" s="346"/>
      <c r="G635" s="346"/>
      <c r="H635" s="346"/>
      <c r="I635" s="346"/>
      <c r="J635" s="346"/>
      <c r="K635" s="346"/>
      <c r="L635" s="346"/>
      <c r="M635" s="346"/>
      <c r="N635" s="346"/>
      <c r="O635" s="346"/>
      <c r="P635" s="346"/>
      <c r="Q635" s="346"/>
      <c r="R635" s="346"/>
      <c r="S635" s="346"/>
      <c r="T635" s="346"/>
      <c r="U635" s="346"/>
      <c r="V635" s="346"/>
      <c r="W635" s="346"/>
      <c r="X635" s="346"/>
      <c r="Y635" s="346"/>
      <c r="Z635" s="346"/>
    </row>
    <row r="636" spans="1:26" ht="15" thickBot="1">
      <c r="A636" s="344"/>
      <c r="B636" s="346"/>
      <c r="C636" s="346"/>
      <c r="D636" s="346"/>
      <c r="E636" s="346"/>
      <c r="F636" s="346"/>
      <c r="G636" s="346"/>
      <c r="H636" s="346"/>
      <c r="I636" s="346"/>
      <c r="J636" s="346"/>
      <c r="K636" s="346"/>
      <c r="L636" s="346"/>
      <c r="M636" s="346"/>
      <c r="N636" s="346"/>
      <c r="O636" s="346"/>
      <c r="P636" s="346"/>
      <c r="Q636" s="346"/>
      <c r="R636" s="346"/>
      <c r="S636" s="346"/>
      <c r="T636" s="346"/>
      <c r="U636" s="346"/>
      <c r="V636" s="346"/>
      <c r="W636" s="346"/>
      <c r="X636" s="346"/>
      <c r="Y636" s="346"/>
      <c r="Z636" s="346"/>
    </row>
    <row r="637" spans="1:26" ht="15" thickBot="1">
      <c r="A637" s="344"/>
      <c r="B637" s="346"/>
      <c r="C637" s="346"/>
      <c r="D637" s="346"/>
      <c r="E637" s="346"/>
      <c r="F637" s="346"/>
      <c r="G637" s="346"/>
      <c r="H637" s="346"/>
      <c r="I637" s="346"/>
      <c r="J637" s="346"/>
      <c r="K637" s="346"/>
      <c r="L637" s="346"/>
      <c r="M637" s="346"/>
      <c r="N637" s="346"/>
      <c r="O637" s="346"/>
      <c r="P637" s="346"/>
      <c r="Q637" s="346"/>
      <c r="R637" s="346"/>
      <c r="S637" s="346"/>
      <c r="T637" s="346"/>
      <c r="U637" s="346"/>
      <c r="V637" s="346"/>
      <c r="W637" s="346"/>
      <c r="X637" s="346"/>
      <c r="Y637" s="346"/>
      <c r="Z637" s="346"/>
    </row>
    <row r="638" spans="1:26" ht="15" thickBot="1">
      <c r="A638" s="344"/>
      <c r="B638" s="346"/>
      <c r="C638" s="346"/>
      <c r="D638" s="346"/>
      <c r="E638" s="346"/>
      <c r="F638" s="346"/>
      <c r="G638" s="346"/>
      <c r="H638" s="346"/>
      <c r="I638" s="346"/>
      <c r="J638" s="346"/>
      <c r="K638" s="346"/>
      <c r="L638" s="346"/>
      <c r="M638" s="346"/>
      <c r="N638" s="346"/>
      <c r="O638" s="346"/>
      <c r="P638" s="346"/>
      <c r="Q638" s="346"/>
      <c r="R638" s="346"/>
      <c r="S638" s="346"/>
      <c r="T638" s="346"/>
      <c r="U638" s="346"/>
      <c r="V638" s="346"/>
      <c r="W638" s="346"/>
      <c r="X638" s="346"/>
      <c r="Y638" s="346"/>
      <c r="Z638" s="346"/>
    </row>
    <row r="639" spans="1:26" ht="15" thickBot="1">
      <c r="A639" s="344"/>
      <c r="B639" s="346"/>
      <c r="C639" s="346"/>
      <c r="D639" s="346"/>
      <c r="E639" s="346"/>
      <c r="F639" s="346"/>
      <c r="G639" s="346"/>
      <c r="H639" s="346"/>
      <c r="I639" s="346"/>
      <c r="J639" s="346"/>
      <c r="K639" s="346"/>
      <c r="L639" s="346"/>
      <c r="M639" s="346"/>
      <c r="N639" s="346"/>
      <c r="O639" s="346"/>
      <c r="P639" s="346"/>
      <c r="Q639" s="346"/>
      <c r="R639" s="346"/>
      <c r="S639" s="346"/>
      <c r="T639" s="346"/>
      <c r="U639" s="346"/>
      <c r="V639" s="346"/>
      <c r="W639" s="346"/>
      <c r="X639" s="346"/>
      <c r="Y639" s="346"/>
      <c r="Z639" s="346"/>
    </row>
    <row r="640" spans="1:26" ht="15" thickBot="1">
      <c r="A640" s="344"/>
      <c r="B640" s="346"/>
      <c r="C640" s="346"/>
      <c r="D640" s="346"/>
      <c r="E640" s="346"/>
      <c r="F640" s="346"/>
      <c r="G640" s="346"/>
      <c r="H640" s="346"/>
      <c r="I640" s="346"/>
      <c r="J640" s="346"/>
      <c r="K640" s="346"/>
      <c r="L640" s="346"/>
      <c r="M640" s="346"/>
      <c r="N640" s="346"/>
      <c r="O640" s="346"/>
      <c r="P640" s="346"/>
      <c r="Q640" s="346"/>
      <c r="R640" s="346"/>
      <c r="S640" s="346"/>
      <c r="T640" s="346"/>
      <c r="U640" s="346"/>
      <c r="V640" s="346"/>
      <c r="W640" s="346"/>
      <c r="X640" s="346"/>
      <c r="Y640" s="346"/>
      <c r="Z640" s="346"/>
    </row>
    <row r="641" spans="1:26" ht="15" thickBot="1">
      <c r="A641" s="344"/>
      <c r="B641" s="346"/>
      <c r="C641" s="346"/>
      <c r="D641" s="346"/>
      <c r="E641" s="346"/>
      <c r="F641" s="346"/>
      <c r="G641" s="346"/>
      <c r="H641" s="346"/>
      <c r="I641" s="346"/>
      <c r="J641" s="346"/>
      <c r="K641" s="346"/>
      <c r="L641" s="346"/>
      <c r="M641" s="346"/>
      <c r="N641" s="346"/>
      <c r="O641" s="346"/>
      <c r="P641" s="346"/>
      <c r="Q641" s="346"/>
      <c r="R641" s="346"/>
      <c r="S641" s="346"/>
      <c r="T641" s="346"/>
      <c r="U641" s="346"/>
      <c r="V641" s="346"/>
      <c r="W641" s="346"/>
      <c r="X641" s="346"/>
      <c r="Y641" s="346"/>
      <c r="Z641" s="346"/>
    </row>
    <row r="642" spans="1:26" ht="15" thickBot="1">
      <c r="A642" s="344"/>
      <c r="B642" s="346"/>
      <c r="C642" s="346"/>
      <c r="D642" s="346"/>
      <c r="E642" s="346"/>
      <c r="F642" s="346"/>
      <c r="G642" s="346"/>
      <c r="H642" s="346"/>
      <c r="I642" s="346"/>
      <c r="J642" s="346"/>
      <c r="K642" s="346"/>
      <c r="L642" s="346"/>
      <c r="M642" s="346"/>
      <c r="N642" s="346"/>
      <c r="O642" s="346"/>
      <c r="P642" s="346"/>
      <c r="Q642" s="346"/>
      <c r="R642" s="346"/>
      <c r="S642" s="346"/>
      <c r="T642" s="346"/>
      <c r="U642" s="346"/>
      <c r="V642" s="346"/>
      <c r="W642" s="346"/>
      <c r="X642" s="346"/>
      <c r="Y642" s="346"/>
      <c r="Z642" s="346"/>
    </row>
    <row r="643" spans="1:26" ht="15" thickBot="1">
      <c r="A643" s="344"/>
      <c r="B643" s="346"/>
      <c r="C643" s="346"/>
      <c r="D643" s="346"/>
      <c r="E643" s="346"/>
      <c r="F643" s="346"/>
      <c r="G643" s="346"/>
      <c r="H643" s="346"/>
      <c r="I643" s="346"/>
      <c r="J643" s="346"/>
      <c r="K643" s="346"/>
      <c r="L643" s="346"/>
      <c r="M643" s="346"/>
      <c r="N643" s="346"/>
      <c r="O643" s="346"/>
      <c r="P643" s="346"/>
      <c r="Q643" s="346"/>
      <c r="R643" s="346"/>
      <c r="S643" s="346"/>
      <c r="T643" s="346"/>
      <c r="U643" s="346"/>
      <c r="V643" s="346"/>
      <c r="W643" s="346"/>
      <c r="X643" s="346"/>
      <c r="Y643" s="346"/>
      <c r="Z643" s="346"/>
    </row>
    <row r="644" spans="1:26" ht="15" thickBot="1">
      <c r="A644" s="344"/>
      <c r="B644" s="346"/>
      <c r="C644" s="346"/>
      <c r="D644" s="346"/>
      <c r="E644" s="346"/>
      <c r="F644" s="346"/>
      <c r="G644" s="346"/>
      <c r="H644" s="346"/>
      <c r="I644" s="346"/>
      <c r="J644" s="346"/>
      <c r="K644" s="346"/>
      <c r="L644" s="346"/>
      <c r="M644" s="346"/>
      <c r="N644" s="346"/>
      <c r="O644" s="346"/>
      <c r="P644" s="346"/>
      <c r="Q644" s="346"/>
      <c r="R644" s="346"/>
      <c r="S644" s="346"/>
      <c r="T644" s="346"/>
      <c r="U644" s="346"/>
      <c r="V644" s="346"/>
      <c r="W644" s="346"/>
      <c r="X644" s="346"/>
      <c r="Y644" s="346"/>
      <c r="Z644" s="346"/>
    </row>
    <row r="645" spans="1:26" ht="15" thickBot="1">
      <c r="A645" s="344"/>
      <c r="B645" s="346"/>
      <c r="C645" s="346"/>
      <c r="D645" s="346"/>
      <c r="E645" s="346"/>
      <c r="F645" s="346"/>
      <c r="G645" s="346"/>
      <c r="H645" s="346"/>
      <c r="I645" s="346"/>
      <c r="J645" s="346"/>
      <c r="K645" s="346"/>
      <c r="L645" s="346"/>
      <c r="M645" s="346"/>
      <c r="N645" s="346"/>
      <c r="O645" s="346"/>
      <c r="P645" s="346"/>
      <c r="Q645" s="346"/>
      <c r="R645" s="346"/>
      <c r="S645" s="346"/>
      <c r="T645" s="346"/>
      <c r="U645" s="346"/>
      <c r="V645" s="346"/>
      <c r="W645" s="346"/>
      <c r="X645" s="346"/>
      <c r="Y645" s="346"/>
      <c r="Z645" s="346"/>
    </row>
    <row r="646" spans="1:26" ht="15" thickBot="1">
      <c r="A646" s="344"/>
      <c r="B646" s="346"/>
      <c r="C646" s="346"/>
      <c r="D646" s="346"/>
      <c r="E646" s="346"/>
      <c r="F646" s="346"/>
      <c r="G646" s="346"/>
      <c r="H646" s="346"/>
      <c r="I646" s="346"/>
      <c r="J646" s="346"/>
      <c r="K646" s="346"/>
      <c r="L646" s="346"/>
      <c r="M646" s="346"/>
      <c r="N646" s="346"/>
      <c r="O646" s="346"/>
      <c r="P646" s="346"/>
      <c r="Q646" s="346"/>
      <c r="R646" s="346"/>
      <c r="S646" s="346"/>
      <c r="T646" s="346"/>
      <c r="U646" s="346"/>
      <c r="V646" s="346"/>
      <c r="W646" s="346"/>
      <c r="X646" s="346"/>
      <c r="Y646" s="346"/>
      <c r="Z646" s="346"/>
    </row>
    <row r="647" spans="1:26" ht="15" thickBot="1">
      <c r="A647" s="344"/>
      <c r="B647" s="346"/>
      <c r="C647" s="346"/>
      <c r="D647" s="346"/>
      <c r="E647" s="346"/>
      <c r="F647" s="346"/>
      <c r="G647" s="346"/>
      <c r="H647" s="346"/>
      <c r="I647" s="346"/>
      <c r="J647" s="346"/>
      <c r="K647" s="346"/>
      <c r="L647" s="346"/>
      <c r="M647" s="346"/>
      <c r="N647" s="346"/>
      <c r="O647" s="346"/>
      <c r="P647" s="346"/>
      <c r="Q647" s="346"/>
      <c r="R647" s="346"/>
      <c r="S647" s="346"/>
      <c r="T647" s="346"/>
      <c r="U647" s="346"/>
      <c r="V647" s="346"/>
      <c r="W647" s="346"/>
      <c r="X647" s="346"/>
      <c r="Y647" s="346"/>
      <c r="Z647" s="346"/>
    </row>
    <row r="648" spans="1:26" ht="15" thickBot="1">
      <c r="A648" s="344"/>
      <c r="B648" s="346"/>
      <c r="C648" s="346"/>
      <c r="D648" s="346"/>
      <c r="E648" s="346"/>
      <c r="F648" s="346"/>
      <c r="G648" s="346"/>
      <c r="H648" s="346"/>
      <c r="I648" s="346"/>
      <c r="J648" s="346"/>
      <c r="K648" s="346"/>
      <c r="L648" s="346"/>
      <c r="M648" s="346"/>
      <c r="N648" s="346"/>
      <c r="O648" s="346"/>
      <c r="P648" s="346"/>
      <c r="Q648" s="346"/>
      <c r="R648" s="346"/>
      <c r="S648" s="346"/>
      <c r="T648" s="346"/>
      <c r="U648" s="346"/>
      <c r="V648" s="346"/>
      <c r="W648" s="346"/>
      <c r="X648" s="346"/>
      <c r="Y648" s="346"/>
      <c r="Z648" s="346"/>
    </row>
    <row r="649" spans="1:26" ht="15" thickBot="1">
      <c r="A649" s="344"/>
      <c r="B649" s="346"/>
      <c r="C649" s="346"/>
      <c r="D649" s="346"/>
      <c r="E649" s="346"/>
      <c r="F649" s="346"/>
      <c r="G649" s="346"/>
      <c r="H649" s="346"/>
      <c r="I649" s="346"/>
      <c r="J649" s="346"/>
      <c r="K649" s="346"/>
      <c r="L649" s="346"/>
      <c r="M649" s="346"/>
      <c r="N649" s="346"/>
      <c r="O649" s="346"/>
      <c r="P649" s="346"/>
      <c r="Q649" s="346"/>
      <c r="R649" s="346"/>
      <c r="S649" s="346"/>
      <c r="T649" s="346"/>
      <c r="U649" s="346"/>
      <c r="V649" s="346"/>
      <c r="W649" s="346"/>
      <c r="X649" s="346"/>
      <c r="Y649" s="346"/>
      <c r="Z649" s="346"/>
    </row>
    <row r="650" spans="1:26" ht="15" thickBot="1">
      <c r="A650" s="344"/>
      <c r="B650" s="346"/>
      <c r="C650" s="346"/>
      <c r="D650" s="346"/>
      <c r="E650" s="346"/>
      <c r="F650" s="346"/>
      <c r="G650" s="346"/>
      <c r="H650" s="346"/>
      <c r="I650" s="346"/>
      <c r="J650" s="346"/>
      <c r="K650" s="346"/>
      <c r="L650" s="346"/>
      <c r="M650" s="346"/>
      <c r="N650" s="346"/>
      <c r="O650" s="346"/>
      <c r="P650" s="346"/>
      <c r="Q650" s="346"/>
      <c r="R650" s="346"/>
      <c r="S650" s="346"/>
      <c r="T650" s="346"/>
      <c r="U650" s="346"/>
      <c r="V650" s="346"/>
      <c r="W650" s="346"/>
      <c r="X650" s="346"/>
      <c r="Y650" s="346"/>
      <c r="Z650" s="346"/>
    </row>
    <row r="651" spans="1:26" ht="15" thickBot="1">
      <c r="A651" s="344"/>
      <c r="B651" s="346"/>
      <c r="C651" s="346"/>
      <c r="D651" s="346"/>
      <c r="E651" s="346"/>
      <c r="F651" s="346"/>
      <c r="G651" s="346"/>
      <c r="H651" s="346"/>
      <c r="I651" s="346"/>
      <c r="J651" s="346"/>
      <c r="K651" s="346"/>
      <c r="L651" s="346"/>
      <c r="M651" s="346"/>
      <c r="N651" s="346"/>
      <c r="O651" s="346"/>
      <c r="P651" s="346"/>
      <c r="Q651" s="346"/>
      <c r="R651" s="346"/>
      <c r="S651" s="346"/>
      <c r="T651" s="346"/>
      <c r="U651" s="346"/>
      <c r="V651" s="346"/>
      <c r="W651" s="346"/>
      <c r="X651" s="346"/>
      <c r="Y651" s="346"/>
      <c r="Z651" s="346"/>
    </row>
    <row r="652" spans="1:26" ht="15" thickBot="1">
      <c r="A652" s="344"/>
      <c r="B652" s="346"/>
      <c r="C652" s="346"/>
      <c r="D652" s="346"/>
      <c r="E652" s="346"/>
      <c r="F652" s="346"/>
      <c r="G652" s="346"/>
      <c r="H652" s="346"/>
      <c r="I652" s="346"/>
      <c r="J652" s="346"/>
      <c r="K652" s="346"/>
      <c r="L652" s="346"/>
      <c r="M652" s="346"/>
      <c r="N652" s="346"/>
      <c r="O652" s="346"/>
      <c r="P652" s="346"/>
      <c r="Q652" s="346"/>
      <c r="R652" s="346"/>
      <c r="S652" s="346"/>
      <c r="T652" s="346"/>
      <c r="U652" s="346"/>
      <c r="V652" s="346"/>
      <c r="W652" s="346"/>
      <c r="X652" s="346"/>
      <c r="Y652" s="346"/>
      <c r="Z652" s="346"/>
    </row>
    <row r="653" spans="1:26" ht="15" thickBot="1">
      <c r="A653" s="344"/>
      <c r="B653" s="346"/>
      <c r="C653" s="346"/>
      <c r="D653" s="346"/>
      <c r="E653" s="346"/>
      <c r="F653" s="346"/>
      <c r="G653" s="346"/>
      <c r="H653" s="346"/>
      <c r="I653" s="346"/>
      <c r="J653" s="346"/>
      <c r="K653" s="346"/>
      <c r="L653" s="346"/>
      <c r="M653" s="346"/>
      <c r="N653" s="346"/>
      <c r="O653" s="346"/>
      <c r="P653" s="346"/>
      <c r="Q653" s="346"/>
      <c r="R653" s="346"/>
      <c r="S653" s="346"/>
      <c r="T653" s="346"/>
      <c r="U653" s="346"/>
      <c r="V653" s="346"/>
      <c r="W653" s="346"/>
      <c r="X653" s="346"/>
      <c r="Y653" s="346"/>
      <c r="Z653" s="346"/>
    </row>
    <row r="654" spans="1:26" ht="15" thickBot="1">
      <c r="A654" s="344"/>
      <c r="B654" s="346"/>
      <c r="C654" s="346"/>
      <c r="D654" s="346"/>
      <c r="E654" s="346"/>
      <c r="F654" s="346"/>
      <c r="G654" s="346"/>
      <c r="H654" s="346"/>
      <c r="I654" s="346"/>
      <c r="J654" s="346"/>
      <c r="K654" s="346"/>
      <c r="L654" s="346"/>
      <c r="M654" s="346"/>
      <c r="N654" s="346"/>
      <c r="O654" s="346"/>
      <c r="P654" s="346"/>
      <c r="Q654" s="346"/>
      <c r="R654" s="346"/>
      <c r="S654" s="346"/>
      <c r="T654" s="346"/>
      <c r="U654" s="346"/>
      <c r="V654" s="346"/>
      <c r="W654" s="346"/>
      <c r="X654" s="346"/>
      <c r="Y654" s="346"/>
      <c r="Z654" s="346"/>
    </row>
    <row r="655" spans="1:26" ht="15" thickBot="1">
      <c r="A655" s="344"/>
      <c r="B655" s="346"/>
      <c r="C655" s="346"/>
      <c r="D655" s="346"/>
      <c r="E655" s="346"/>
      <c r="F655" s="346"/>
      <c r="G655" s="346"/>
      <c r="H655" s="346"/>
      <c r="I655" s="346"/>
      <c r="J655" s="346"/>
      <c r="K655" s="346"/>
      <c r="L655" s="346"/>
      <c r="M655" s="346"/>
      <c r="N655" s="346"/>
      <c r="O655" s="346"/>
      <c r="P655" s="346"/>
      <c r="Q655" s="346"/>
      <c r="R655" s="346"/>
      <c r="S655" s="346"/>
      <c r="T655" s="346"/>
      <c r="U655" s="346"/>
      <c r="V655" s="346"/>
      <c r="W655" s="346"/>
      <c r="X655" s="346"/>
      <c r="Y655" s="346"/>
      <c r="Z655" s="346"/>
    </row>
    <row r="656" spans="1:26" ht="15" thickBot="1">
      <c r="A656" s="344"/>
      <c r="B656" s="346"/>
      <c r="C656" s="346"/>
      <c r="D656" s="346"/>
      <c r="E656" s="346"/>
      <c r="F656" s="346"/>
      <c r="G656" s="346"/>
      <c r="H656" s="346"/>
      <c r="I656" s="346"/>
      <c r="J656" s="346"/>
      <c r="K656" s="346"/>
      <c r="L656" s="346"/>
      <c r="M656" s="346"/>
      <c r="N656" s="346"/>
      <c r="O656" s="346"/>
      <c r="P656" s="346"/>
      <c r="Q656" s="346"/>
      <c r="R656" s="346"/>
      <c r="S656" s="346"/>
      <c r="T656" s="346"/>
      <c r="U656" s="346"/>
      <c r="V656" s="346"/>
      <c r="W656" s="346"/>
      <c r="X656" s="346"/>
      <c r="Y656" s="346"/>
      <c r="Z656" s="346"/>
    </row>
    <row r="657" spans="1:26" ht="15" thickBot="1">
      <c r="A657" s="344"/>
      <c r="B657" s="346"/>
      <c r="C657" s="346"/>
      <c r="D657" s="346"/>
      <c r="E657" s="346"/>
      <c r="F657" s="346"/>
      <c r="G657" s="346"/>
      <c r="H657" s="346"/>
      <c r="I657" s="346"/>
      <c r="J657" s="346"/>
      <c r="K657" s="346"/>
      <c r="L657" s="346"/>
      <c r="M657" s="346"/>
      <c r="N657" s="346"/>
      <c r="O657" s="346"/>
      <c r="P657" s="346"/>
      <c r="Q657" s="346"/>
      <c r="R657" s="346"/>
      <c r="S657" s="346"/>
      <c r="T657" s="346"/>
      <c r="U657" s="346"/>
      <c r="V657" s="346"/>
      <c r="W657" s="346"/>
      <c r="X657" s="346"/>
      <c r="Y657" s="346"/>
      <c r="Z657" s="346"/>
    </row>
    <row r="658" spans="1:26" ht="15" thickBot="1">
      <c r="A658" s="344"/>
      <c r="B658" s="346"/>
      <c r="C658" s="346"/>
      <c r="D658" s="346"/>
      <c r="E658" s="346"/>
      <c r="F658" s="346"/>
      <c r="G658" s="346"/>
      <c r="H658" s="346"/>
      <c r="I658" s="346"/>
      <c r="J658" s="346"/>
      <c r="K658" s="346"/>
      <c r="L658" s="346"/>
      <c r="M658" s="346"/>
      <c r="N658" s="346"/>
      <c r="O658" s="346"/>
      <c r="P658" s="346"/>
      <c r="Q658" s="346"/>
      <c r="R658" s="346"/>
      <c r="S658" s="346"/>
      <c r="T658" s="346"/>
      <c r="U658" s="346"/>
      <c r="V658" s="346"/>
      <c r="W658" s="346"/>
      <c r="X658" s="346"/>
      <c r="Y658" s="346"/>
      <c r="Z658" s="346"/>
    </row>
    <row r="659" spans="1:26" ht="15" thickBot="1">
      <c r="A659" s="344"/>
      <c r="B659" s="346"/>
      <c r="C659" s="346"/>
      <c r="D659" s="346"/>
      <c r="E659" s="346"/>
      <c r="F659" s="346"/>
      <c r="G659" s="346"/>
      <c r="H659" s="346"/>
      <c r="I659" s="346"/>
      <c r="J659" s="346"/>
      <c r="K659" s="346"/>
      <c r="L659" s="346"/>
      <c r="M659" s="346"/>
      <c r="N659" s="346"/>
      <c r="O659" s="346"/>
      <c r="P659" s="346"/>
      <c r="Q659" s="346"/>
      <c r="R659" s="346"/>
      <c r="S659" s="346"/>
      <c r="T659" s="346"/>
      <c r="U659" s="346"/>
      <c r="V659" s="346"/>
      <c r="W659" s="346"/>
      <c r="X659" s="346"/>
      <c r="Y659" s="346"/>
      <c r="Z659" s="346"/>
    </row>
    <row r="660" spans="1:26" ht="15" thickBot="1">
      <c r="A660" s="344"/>
      <c r="B660" s="346"/>
      <c r="C660" s="346"/>
      <c r="D660" s="346"/>
      <c r="E660" s="346"/>
      <c r="F660" s="346"/>
      <c r="G660" s="346"/>
      <c r="H660" s="346"/>
      <c r="I660" s="346"/>
      <c r="J660" s="346"/>
      <c r="K660" s="346"/>
      <c r="L660" s="346"/>
      <c r="M660" s="346"/>
      <c r="N660" s="346"/>
      <c r="O660" s="346"/>
      <c r="P660" s="346"/>
      <c r="Q660" s="346"/>
      <c r="R660" s="346"/>
      <c r="S660" s="346"/>
      <c r="T660" s="346"/>
      <c r="U660" s="346"/>
      <c r="V660" s="346"/>
      <c r="W660" s="346"/>
      <c r="X660" s="346"/>
      <c r="Y660" s="346"/>
      <c r="Z660" s="346"/>
    </row>
    <row r="661" spans="1:26" ht="15" thickBot="1">
      <c r="A661" s="344"/>
      <c r="B661" s="346"/>
      <c r="C661" s="346"/>
      <c r="D661" s="346"/>
      <c r="E661" s="346"/>
      <c r="F661" s="346"/>
      <c r="G661" s="346"/>
      <c r="H661" s="346"/>
      <c r="I661" s="346"/>
      <c r="J661" s="346"/>
      <c r="K661" s="346"/>
      <c r="L661" s="346"/>
      <c r="M661" s="346"/>
      <c r="N661" s="346"/>
      <c r="O661" s="346"/>
      <c r="P661" s="346"/>
      <c r="Q661" s="346"/>
      <c r="R661" s="346"/>
      <c r="S661" s="346"/>
      <c r="T661" s="346"/>
      <c r="U661" s="346"/>
      <c r="V661" s="346"/>
      <c r="W661" s="346"/>
      <c r="X661" s="346"/>
      <c r="Y661" s="346"/>
      <c r="Z661" s="346"/>
    </row>
    <row r="662" spans="1:26" ht="15" thickBot="1">
      <c r="A662" s="344"/>
      <c r="B662" s="346"/>
      <c r="C662" s="346"/>
      <c r="D662" s="346"/>
      <c r="E662" s="346"/>
      <c r="F662" s="346"/>
      <c r="G662" s="346"/>
      <c r="H662" s="346"/>
      <c r="I662" s="346"/>
      <c r="J662" s="346"/>
      <c r="K662" s="346"/>
      <c r="L662" s="346"/>
      <c r="M662" s="346"/>
      <c r="N662" s="346"/>
      <c r="O662" s="346"/>
      <c r="P662" s="346"/>
      <c r="Q662" s="346"/>
      <c r="R662" s="346"/>
      <c r="S662" s="346"/>
      <c r="T662" s="346"/>
      <c r="U662" s="346"/>
      <c r="V662" s="346"/>
      <c r="W662" s="346"/>
      <c r="X662" s="346"/>
      <c r="Y662" s="346"/>
      <c r="Z662" s="346"/>
    </row>
    <row r="663" spans="1:26" ht="15" thickBot="1">
      <c r="A663" s="344"/>
      <c r="B663" s="346"/>
      <c r="C663" s="346"/>
      <c r="D663" s="346"/>
      <c r="E663" s="346"/>
      <c r="F663" s="346"/>
      <c r="G663" s="346"/>
      <c r="H663" s="346"/>
      <c r="I663" s="346"/>
      <c r="J663" s="346"/>
      <c r="K663" s="346"/>
      <c r="L663" s="346"/>
      <c r="M663" s="346"/>
      <c r="N663" s="346"/>
      <c r="O663" s="346"/>
      <c r="P663" s="346"/>
      <c r="Q663" s="346"/>
      <c r="R663" s="346"/>
      <c r="S663" s="346"/>
      <c r="T663" s="346"/>
      <c r="U663" s="346"/>
      <c r="V663" s="346"/>
      <c r="W663" s="346"/>
      <c r="X663" s="346"/>
      <c r="Y663" s="346"/>
      <c r="Z663" s="346"/>
    </row>
    <row r="664" spans="1:26" ht="15" thickBot="1">
      <c r="A664" s="344"/>
      <c r="B664" s="346"/>
      <c r="C664" s="346"/>
      <c r="D664" s="346"/>
      <c r="E664" s="346"/>
      <c r="F664" s="346"/>
      <c r="G664" s="346"/>
      <c r="H664" s="346"/>
      <c r="I664" s="346"/>
      <c r="J664" s="346"/>
      <c r="K664" s="346"/>
      <c r="L664" s="346"/>
      <c r="M664" s="346"/>
      <c r="N664" s="346"/>
      <c r="O664" s="346"/>
      <c r="P664" s="346"/>
      <c r="Q664" s="346"/>
      <c r="R664" s="346"/>
      <c r="S664" s="346"/>
      <c r="T664" s="346"/>
      <c r="U664" s="346"/>
      <c r="V664" s="346"/>
      <c r="W664" s="346"/>
      <c r="X664" s="346"/>
      <c r="Y664" s="346"/>
      <c r="Z664" s="346"/>
    </row>
    <row r="665" spans="1:26" ht="15" thickBot="1">
      <c r="A665" s="344"/>
      <c r="B665" s="346"/>
      <c r="C665" s="346"/>
      <c r="D665" s="346"/>
      <c r="E665" s="346"/>
      <c r="F665" s="346"/>
      <c r="G665" s="346"/>
      <c r="H665" s="346"/>
      <c r="I665" s="346"/>
      <c r="J665" s="346"/>
      <c r="K665" s="346"/>
      <c r="L665" s="346"/>
      <c r="M665" s="346"/>
      <c r="N665" s="346"/>
      <c r="O665" s="346"/>
      <c r="P665" s="346"/>
      <c r="Q665" s="346"/>
      <c r="R665" s="346"/>
      <c r="S665" s="346"/>
      <c r="T665" s="346"/>
      <c r="U665" s="346"/>
      <c r="V665" s="346"/>
      <c r="W665" s="346"/>
      <c r="X665" s="346"/>
      <c r="Y665" s="346"/>
      <c r="Z665" s="346"/>
    </row>
    <row r="666" spans="1:26" ht="15" thickBot="1">
      <c r="A666" s="344"/>
      <c r="B666" s="346"/>
      <c r="C666" s="346"/>
      <c r="D666" s="346"/>
      <c r="E666" s="346"/>
      <c r="F666" s="346"/>
      <c r="G666" s="346"/>
      <c r="H666" s="346"/>
      <c r="I666" s="346"/>
      <c r="J666" s="346"/>
      <c r="K666" s="346"/>
      <c r="L666" s="346"/>
      <c r="M666" s="346"/>
      <c r="N666" s="346"/>
      <c r="O666" s="346"/>
      <c r="P666" s="346"/>
      <c r="Q666" s="346"/>
      <c r="R666" s="346"/>
      <c r="S666" s="346"/>
      <c r="T666" s="346"/>
      <c r="U666" s="346"/>
      <c r="V666" s="346"/>
      <c r="W666" s="346"/>
      <c r="X666" s="346"/>
      <c r="Y666" s="346"/>
      <c r="Z666" s="346"/>
    </row>
    <row r="667" spans="1:26" ht="15" thickBot="1">
      <c r="A667" s="344"/>
      <c r="B667" s="346"/>
      <c r="C667" s="346"/>
      <c r="D667" s="346"/>
      <c r="E667" s="346"/>
      <c r="F667" s="346"/>
      <c r="G667" s="346"/>
      <c r="H667" s="346"/>
      <c r="I667" s="346"/>
      <c r="J667" s="346"/>
      <c r="K667" s="346"/>
      <c r="L667" s="346"/>
      <c r="M667" s="346"/>
      <c r="N667" s="346"/>
      <c r="O667" s="346"/>
      <c r="P667" s="346"/>
      <c r="Q667" s="346"/>
      <c r="R667" s="346"/>
      <c r="S667" s="346"/>
      <c r="T667" s="346"/>
      <c r="U667" s="346"/>
      <c r="V667" s="346"/>
      <c r="W667" s="346"/>
      <c r="X667" s="346"/>
      <c r="Y667" s="346"/>
      <c r="Z667" s="346"/>
    </row>
    <row r="668" spans="1:26" ht="15" thickBot="1">
      <c r="A668" s="344"/>
      <c r="B668" s="346"/>
      <c r="C668" s="346"/>
      <c r="D668" s="346"/>
      <c r="E668" s="346"/>
      <c r="F668" s="346"/>
      <c r="G668" s="346"/>
      <c r="H668" s="346"/>
      <c r="I668" s="346"/>
      <c r="J668" s="346"/>
      <c r="K668" s="346"/>
      <c r="L668" s="346"/>
      <c r="M668" s="346"/>
      <c r="N668" s="346"/>
      <c r="O668" s="346"/>
      <c r="P668" s="346"/>
      <c r="Q668" s="346"/>
      <c r="R668" s="346"/>
      <c r="S668" s="346"/>
      <c r="T668" s="346"/>
      <c r="U668" s="346"/>
      <c r="V668" s="346"/>
      <c r="W668" s="346"/>
      <c r="X668" s="346"/>
      <c r="Y668" s="346"/>
      <c r="Z668" s="346"/>
    </row>
    <row r="669" spans="1:26" ht="15" thickBot="1">
      <c r="A669" s="344"/>
      <c r="B669" s="346"/>
      <c r="C669" s="346"/>
      <c r="D669" s="346"/>
      <c r="E669" s="346"/>
      <c r="F669" s="346"/>
      <c r="G669" s="346"/>
      <c r="H669" s="346"/>
      <c r="I669" s="346"/>
      <c r="J669" s="346"/>
      <c r="K669" s="346"/>
      <c r="L669" s="346"/>
      <c r="M669" s="346"/>
      <c r="N669" s="346"/>
      <c r="O669" s="346"/>
      <c r="P669" s="346"/>
      <c r="Q669" s="346"/>
      <c r="R669" s="346"/>
      <c r="S669" s="346"/>
      <c r="T669" s="346"/>
      <c r="U669" s="346"/>
      <c r="V669" s="346"/>
      <c r="W669" s="346"/>
      <c r="X669" s="346"/>
      <c r="Y669" s="346"/>
      <c r="Z669" s="346"/>
    </row>
    <row r="670" spans="1:26" ht="15" thickBot="1">
      <c r="A670" s="344"/>
      <c r="B670" s="346"/>
      <c r="C670" s="346"/>
      <c r="D670" s="346"/>
      <c r="E670" s="346"/>
      <c r="F670" s="346"/>
      <c r="G670" s="346"/>
      <c r="H670" s="346"/>
      <c r="I670" s="346"/>
      <c r="J670" s="346"/>
      <c r="K670" s="346"/>
      <c r="L670" s="346"/>
      <c r="M670" s="346"/>
      <c r="N670" s="346"/>
      <c r="O670" s="346"/>
      <c r="P670" s="346"/>
      <c r="Q670" s="346"/>
      <c r="R670" s="346"/>
      <c r="S670" s="346"/>
      <c r="T670" s="346"/>
      <c r="U670" s="346"/>
      <c r="V670" s="346"/>
      <c r="W670" s="346"/>
      <c r="X670" s="346"/>
      <c r="Y670" s="346"/>
      <c r="Z670" s="346"/>
    </row>
    <row r="671" spans="1:26" ht="15" thickBot="1">
      <c r="A671" s="344"/>
      <c r="B671" s="346"/>
      <c r="C671" s="346"/>
      <c r="D671" s="346"/>
      <c r="E671" s="346"/>
      <c r="F671" s="346"/>
      <c r="G671" s="346"/>
      <c r="H671" s="346"/>
      <c r="I671" s="346"/>
      <c r="J671" s="346"/>
      <c r="K671" s="346"/>
      <c r="L671" s="346"/>
      <c r="M671" s="346"/>
      <c r="N671" s="346"/>
      <c r="O671" s="346"/>
      <c r="P671" s="346"/>
      <c r="Q671" s="346"/>
      <c r="R671" s="346"/>
      <c r="S671" s="346"/>
      <c r="T671" s="346"/>
      <c r="U671" s="346"/>
      <c r="V671" s="346"/>
      <c r="W671" s="346"/>
      <c r="X671" s="346"/>
      <c r="Y671" s="346"/>
      <c r="Z671" s="346"/>
    </row>
    <row r="672" spans="1:26" ht="15" thickBot="1">
      <c r="A672" s="344"/>
      <c r="B672" s="346"/>
      <c r="C672" s="346"/>
      <c r="D672" s="346"/>
      <c r="E672" s="346"/>
      <c r="F672" s="346"/>
      <c r="G672" s="346"/>
      <c r="H672" s="346"/>
      <c r="I672" s="346"/>
      <c r="J672" s="346"/>
      <c r="K672" s="346"/>
      <c r="L672" s="346"/>
      <c r="M672" s="346"/>
      <c r="N672" s="346"/>
      <c r="O672" s="346"/>
      <c r="P672" s="346"/>
      <c r="Q672" s="346"/>
      <c r="R672" s="346"/>
      <c r="S672" s="346"/>
      <c r="T672" s="346"/>
      <c r="U672" s="346"/>
      <c r="V672" s="346"/>
      <c r="W672" s="346"/>
      <c r="X672" s="346"/>
      <c r="Y672" s="346"/>
      <c r="Z672" s="346"/>
    </row>
    <row r="673" spans="1:26" ht="15" thickBot="1">
      <c r="A673" s="344"/>
      <c r="B673" s="346"/>
      <c r="C673" s="346"/>
      <c r="D673" s="346"/>
      <c r="E673" s="346"/>
      <c r="F673" s="346"/>
      <c r="G673" s="346"/>
      <c r="H673" s="346"/>
      <c r="I673" s="346"/>
      <c r="J673" s="346"/>
      <c r="K673" s="346"/>
      <c r="L673" s="346"/>
      <c r="M673" s="346"/>
      <c r="N673" s="346"/>
      <c r="O673" s="346"/>
      <c r="P673" s="346"/>
      <c r="Q673" s="346"/>
      <c r="R673" s="346"/>
      <c r="S673" s="346"/>
      <c r="T673" s="346"/>
      <c r="U673" s="346"/>
      <c r="V673" s="346"/>
      <c r="W673" s="346"/>
      <c r="X673" s="346"/>
      <c r="Y673" s="346"/>
      <c r="Z673" s="346"/>
    </row>
    <row r="674" spans="1:26" ht="15" thickBot="1">
      <c r="A674" s="344"/>
      <c r="B674" s="346"/>
      <c r="C674" s="346"/>
      <c r="D674" s="346"/>
      <c r="E674" s="346"/>
      <c r="F674" s="346"/>
      <c r="G674" s="346"/>
      <c r="H674" s="346"/>
      <c r="I674" s="346"/>
      <c r="J674" s="346"/>
      <c r="K674" s="346"/>
      <c r="L674" s="346"/>
      <c r="M674" s="346"/>
      <c r="N674" s="346"/>
      <c r="O674" s="346"/>
      <c r="P674" s="346"/>
      <c r="Q674" s="346"/>
      <c r="R674" s="346"/>
      <c r="S674" s="346"/>
      <c r="T674" s="346"/>
      <c r="U674" s="346"/>
      <c r="V674" s="346"/>
      <c r="W674" s="346"/>
      <c r="X674" s="346"/>
      <c r="Y674" s="346"/>
      <c r="Z674" s="346"/>
    </row>
    <row r="675" spans="1:26" ht="15" thickBot="1">
      <c r="A675" s="344"/>
      <c r="B675" s="346"/>
      <c r="C675" s="346"/>
      <c r="D675" s="346"/>
      <c r="E675" s="346"/>
      <c r="F675" s="346"/>
      <c r="G675" s="346"/>
      <c r="H675" s="346"/>
      <c r="I675" s="346"/>
      <c r="J675" s="346"/>
      <c r="K675" s="346"/>
      <c r="L675" s="346"/>
      <c r="M675" s="346"/>
      <c r="N675" s="346"/>
      <c r="O675" s="346"/>
      <c r="P675" s="346"/>
      <c r="Q675" s="346"/>
      <c r="R675" s="346"/>
      <c r="S675" s="346"/>
      <c r="T675" s="346"/>
      <c r="U675" s="346"/>
      <c r="V675" s="346"/>
      <c r="W675" s="346"/>
      <c r="X675" s="346"/>
      <c r="Y675" s="346"/>
      <c r="Z675" s="346"/>
    </row>
    <row r="676" spans="1:26" ht="15" thickBot="1">
      <c r="A676" s="344"/>
      <c r="B676" s="346"/>
      <c r="C676" s="346"/>
      <c r="D676" s="346"/>
      <c r="E676" s="346"/>
      <c r="F676" s="346"/>
      <c r="G676" s="346"/>
      <c r="H676" s="346"/>
      <c r="I676" s="346"/>
      <c r="J676" s="346"/>
      <c r="K676" s="346"/>
      <c r="L676" s="346"/>
      <c r="M676" s="346"/>
      <c r="N676" s="346"/>
      <c r="O676" s="346"/>
      <c r="P676" s="346"/>
      <c r="Q676" s="346"/>
      <c r="R676" s="346"/>
      <c r="S676" s="346"/>
      <c r="T676" s="346"/>
      <c r="U676" s="346"/>
      <c r="V676" s="346"/>
      <c r="W676" s="346"/>
      <c r="X676" s="346"/>
      <c r="Y676" s="346"/>
      <c r="Z676" s="346"/>
    </row>
    <row r="677" spans="1:26" ht="15" thickBot="1">
      <c r="A677" s="344"/>
      <c r="B677" s="346"/>
      <c r="C677" s="346"/>
      <c r="D677" s="346"/>
      <c r="E677" s="346"/>
      <c r="F677" s="346"/>
      <c r="G677" s="346"/>
      <c r="H677" s="346"/>
      <c r="I677" s="346"/>
      <c r="J677" s="346"/>
      <c r="K677" s="346"/>
      <c r="L677" s="346"/>
      <c r="M677" s="346"/>
      <c r="N677" s="346"/>
      <c r="O677" s="346"/>
      <c r="P677" s="346"/>
      <c r="Q677" s="346"/>
      <c r="R677" s="346"/>
      <c r="S677" s="346"/>
      <c r="T677" s="346"/>
      <c r="U677" s="346"/>
      <c r="V677" s="346"/>
      <c r="W677" s="346"/>
      <c r="X677" s="346"/>
      <c r="Y677" s="346"/>
      <c r="Z677" s="346"/>
    </row>
    <row r="678" spans="1:26" ht="15" thickBot="1">
      <c r="A678" s="344"/>
      <c r="B678" s="346"/>
      <c r="C678" s="346"/>
      <c r="D678" s="346"/>
      <c r="E678" s="346"/>
      <c r="F678" s="346"/>
      <c r="G678" s="346"/>
      <c r="H678" s="346"/>
      <c r="I678" s="346"/>
      <c r="J678" s="346"/>
      <c r="K678" s="346"/>
      <c r="L678" s="346"/>
      <c r="M678" s="346"/>
      <c r="N678" s="346"/>
      <c r="O678" s="346"/>
      <c r="P678" s="346"/>
      <c r="Q678" s="346"/>
      <c r="R678" s="346"/>
      <c r="S678" s="346"/>
      <c r="T678" s="346"/>
      <c r="U678" s="346"/>
      <c r="V678" s="346"/>
      <c r="W678" s="346"/>
      <c r="X678" s="346"/>
      <c r="Y678" s="346"/>
      <c r="Z678" s="346"/>
    </row>
    <row r="679" spans="1:26" ht="15" thickBot="1">
      <c r="A679" s="344"/>
      <c r="B679" s="346"/>
      <c r="C679" s="346"/>
      <c r="D679" s="346"/>
      <c r="E679" s="346"/>
      <c r="F679" s="346"/>
      <c r="G679" s="346"/>
      <c r="H679" s="346"/>
      <c r="I679" s="346"/>
      <c r="J679" s="346"/>
      <c r="K679" s="346"/>
      <c r="L679" s="346"/>
      <c r="M679" s="346"/>
      <c r="N679" s="346"/>
      <c r="O679" s="346"/>
      <c r="P679" s="346"/>
      <c r="Q679" s="346"/>
      <c r="R679" s="346"/>
      <c r="S679" s="346"/>
      <c r="T679" s="346"/>
      <c r="U679" s="346"/>
      <c r="V679" s="346"/>
      <c r="W679" s="346"/>
      <c r="X679" s="346"/>
      <c r="Y679" s="346"/>
      <c r="Z679" s="346"/>
    </row>
    <row r="680" spans="1:26" ht="15" thickBot="1">
      <c r="A680" s="344"/>
      <c r="B680" s="346"/>
      <c r="C680" s="346"/>
      <c r="D680" s="346"/>
      <c r="E680" s="346"/>
      <c r="F680" s="346"/>
      <c r="G680" s="346"/>
      <c r="H680" s="346"/>
      <c r="I680" s="346"/>
      <c r="J680" s="346"/>
      <c r="K680" s="346"/>
      <c r="L680" s="346"/>
      <c r="M680" s="346"/>
      <c r="N680" s="346"/>
      <c r="O680" s="346"/>
      <c r="P680" s="346"/>
      <c r="Q680" s="346"/>
      <c r="R680" s="346"/>
      <c r="S680" s="346"/>
      <c r="T680" s="346"/>
      <c r="U680" s="346"/>
      <c r="V680" s="346"/>
      <c r="W680" s="346"/>
      <c r="X680" s="346"/>
      <c r="Y680" s="346"/>
      <c r="Z680" s="346"/>
    </row>
    <row r="681" spans="1:26" ht="15" thickBot="1">
      <c r="A681" s="344"/>
      <c r="B681" s="346"/>
      <c r="C681" s="346"/>
      <c r="D681" s="346"/>
      <c r="E681" s="346"/>
      <c r="F681" s="346"/>
      <c r="G681" s="346"/>
      <c r="H681" s="346"/>
      <c r="I681" s="346"/>
      <c r="J681" s="346"/>
      <c r="K681" s="346"/>
      <c r="L681" s="346"/>
      <c r="M681" s="346"/>
      <c r="N681" s="346"/>
      <c r="O681" s="346"/>
      <c r="P681" s="346"/>
      <c r="Q681" s="346"/>
      <c r="R681" s="346"/>
      <c r="S681" s="346"/>
      <c r="T681" s="346"/>
      <c r="U681" s="346"/>
      <c r="V681" s="346"/>
      <c r="W681" s="346"/>
      <c r="X681" s="346"/>
      <c r="Y681" s="346"/>
      <c r="Z681" s="346"/>
    </row>
    <row r="682" spans="1:26" ht="15" thickBot="1">
      <c r="A682" s="344"/>
      <c r="B682" s="346"/>
      <c r="C682" s="346"/>
      <c r="D682" s="346"/>
      <c r="E682" s="346"/>
      <c r="F682" s="346"/>
      <c r="G682" s="346"/>
      <c r="H682" s="346"/>
      <c r="I682" s="346"/>
      <c r="J682" s="346"/>
      <c r="K682" s="346"/>
      <c r="L682" s="346"/>
      <c r="M682" s="346"/>
      <c r="N682" s="346"/>
      <c r="O682" s="346"/>
      <c r="P682" s="346"/>
      <c r="Q682" s="346"/>
      <c r="R682" s="346"/>
      <c r="S682" s="346"/>
      <c r="T682" s="346"/>
      <c r="U682" s="346"/>
      <c r="V682" s="346"/>
      <c r="W682" s="346"/>
      <c r="X682" s="346"/>
      <c r="Y682" s="346"/>
      <c r="Z682" s="346"/>
    </row>
    <row r="683" spans="1:26" ht="15" thickBot="1">
      <c r="A683" s="344"/>
      <c r="B683" s="346"/>
      <c r="C683" s="346"/>
      <c r="D683" s="346"/>
      <c r="E683" s="346"/>
      <c r="F683" s="346"/>
      <c r="G683" s="346"/>
      <c r="H683" s="346"/>
      <c r="I683" s="346"/>
      <c r="J683" s="346"/>
      <c r="K683" s="346"/>
      <c r="L683" s="346"/>
      <c r="M683" s="346"/>
      <c r="N683" s="346"/>
      <c r="O683" s="346"/>
      <c r="P683" s="346"/>
      <c r="Q683" s="346"/>
      <c r="R683" s="346"/>
      <c r="S683" s="346"/>
      <c r="T683" s="346"/>
      <c r="U683" s="346"/>
      <c r="V683" s="346"/>
      <c r="W683" s="346"/>
      <c r="X683" s="346"/>
      <c r="Y683" s="346"/>
      <c r="Z683" s="346"/>
    </row>
    <row r="684" spans="1:26" ht="15" thickBot="1">
      <c r="A684" s="344"/>
      <c r="B684" s="346"/>
      <c r="C684" s="346"/>
      <c r="D684" s="346"/>
      <c r="E684" s="346"/>
      <c r="F684" s="346"/>
      <c r="G684" s="346"/>
      <c r="H684" s="346"/>
      <c r="I684" s="346"/>
      <c r="J684" s="346"/>
      <c r="K684" s="346"/>
      <c r="L684" s="346"/>
      <c r="M684" s="346"/>
      <c r="N684" s="346"/>
      <c r="O684" s="346"/>
      <c r="P684" s="346"/>
      <c r="Q684" s="346"/>
      <c r="R684" s="346"/>
      <c r="S684" s="346"/>
      <c r="T684" s="346"/>
      <c r="U684" s="346"/>
      <c r="V684" s="346"/>
      <c r="W684" s="346"/>
      <c r="X684" s="346"/>
      <c r="Y684" s="346"/>
      <c r="Z684" s="346"/>
    </row>
    <row r="685" spans="1:26" ht="15" thickBot="1">
      <c r="A685" s="344"/>
      <c r="B685" s="346"/>
      <c r="C685" s="346"/>
      <c r="D685" s="346"/>
      <c r="E685" s="346"/>
      <c r="F685" s="346"/>
      <c r="G685" s="346"/>
      <c r="H685" s="346"/>
      <c r="I685" s="346"/>
      <c r="J685" s="346"/>
      <c r="K685" s="346"/>
      <c r="L685" s="346"/>
      <c r="M685" s="346"/>
      <c r="N685" s="346"/>
      <c r="O685" s="346"/>
      <c r="P685" s="346"/>
      <c r="Q685" s="346"/>
      <c r="R685" s="346"/>
      <c r="S685" s="346"/>
      <c r="T685" s="346"/>
      <c r="U685" s="346"/>
      <c r="V685" s="346"/>
      <c r="W685" s="346"/>
      <c r="X685" s="346"/>
      <c r="Y685" s="346"/>
      <c r="Z685" s="346"/>
    </row>
    <row r="686" spans="1:26" ht="15" thickBot="1">
      <c r="A686" s="344"/>
      <c r="B686" s="346"/>
      <c r="C686" s="346"/>
      <c r="D686" s="346"/>
      <c r="E686" s="346"/>
      <c r="F686" s="346"/>
      <c r="G686" s="346"/>
      <c r="H686" s="346"/>
      <c r="I686" s="346"/>
      <c r="J686" s="346"/>
      <c r="K686" s="346"/>
      <c r="L686" s="346"/>
      <c r="M686" s="346"/>
      <c r="N686" s="346"/>
      <c r="O686" s="346"/>
      <c r="P686" s="346"/>
      <c r="Q686" s="346"/>
      <c r="R686" s="346"/>
      <c r="S686" s="346"/>
      <c r="T686" s="346"/>
      <c r="U686" s="346"/>
      <c r="V686" s="346"/>
      <c r="W686" s="346"/>
      <c r="X686" s="346"/>
      <c r="Y686" s="346"/>
      <c r="Z686" s="346"/>
    </row>
    <row r="687" spans="1:26" ht="15" thickBot="1">
      <c r="A687" s="344"/>
      <c r="B687" s="346"/>
      <c r="C687" s="346"/>
      <c r="D687" s="346"/>
      <c r="E687" s="346"/>
      <c r="F687" s="346"/>
      <c r="G687" s="346"/>
      <c r="H687" s="346"/>
      <c r="I687" s="346"/>
      <c r="J687" s="346"/>
      <c r="K687" s="346"/>
      <c r="L687" s="346"/>
      <c r="M687" s="346"/>
      <c r="N687" s="346"/>
      <c r="O687" s="346"/>
      <c r="P687" s="346"/>
      <c r="Q687" s="346"/>
      <c r="R687" s="346"/>
      <c r="S687" s="346"/>
      <c r="T687" s="346"/>
      <c r="U687" s="346"/>
      <c r="V687" s="346"/>
      <c r="W687" s="346"/>
      <c r="X687" s="346"/>
      <c r="Y687" s="346"/>
      <c r="Z687" s="346"/>
    </row>
    <row r="688" spans="1:26" ht="15" thickBot="1">
      <c r="A688" s="344"/>
      <c r="B688" s="346"/>
      <c r="C688" s="346"/>
      <c r="D688" s="346"/>
      <c r="E688" s="346"/>
      <c r="F688" s="346"/>
      <c r="G688" s="346"/>
      <c r="H688" s="346"/>
      <c r="I688" s="346"/>
      <c r="J688" s="346"/>
      <c r="K688" s="346"/>
      <c r="L688" s="346"/>
      <c r="M688" s="346"/>
      <c r="N688" s="346"/>
      <c r="O688" s="346"/>
      <c r="P688" s="346"/>
      <c r="Q688" s="346"/>
      <c r="R688" s="346"/>
      <c r="S688" s="346"/>
      <c r="T688" s="346"/>
      <c r="U688" s="346"/>
      <c r="V688" s="346"/>
      <c r="W688" s="346"/>
      <c r="X688" s="346"/>
      <c r="Y688" s="346"/>
      <c r="Z688" s="346"/>
    </row>
    <row r="689" spans="1:26" ht="15" thickBot="1">
      <c r="A689" s="344"/>
      <c r="B689" s="346"/>
      <c r="C689" s="346"/>
      <c r="D689" s="346"/>
      <c r="E689" s="346"/>
      <c r="F689" s="346"/>
      <c r="G689" s="346"/>
      <c r="H689" s="346"/>
      <c r="I689" s="346"/>
      <c r="J689" s="346"/>
      <c r="K689" s="346"/>
      <c r="L689" s="346"/>
      <c r="M689" s="346"/>
      <c r="N689" s="346"/>
      <c r="O689" s="346"/>
      <c r="P689" s="346"/>
      <c r="Q689" s="346"/>
      <c r="R689" s="346"/>
      <c r="S689" s="346"/>
      <c r="T689" s="346"/>
      <c r="U689" s="346"/>
      <c r="V689" s="346"/>
      <c r="W689" s="346"/>
      <c r="X689" s="346"/>
      <c r="Y689" s="346"/>
      <c r="Z689" s="346"/>
    </row>
    <row r="690" spans="1:26" ht="15" thickBot="1">
      <c r="A690" s="344"/>
      <c r="B690" s="346"/>
      <c r="C690" s="346"/>
      <c r="D690" s="346"/>
      <c r="E690" s="346"/>
      <c r="F690" s="346"/>
      <c r="G690" s="346"/>
      <c r="H690" s="346"/>
      <c r="I690" s="346"/>
      <c r="J690" s="346"/>
      <c r="K690" s="346"/>
      <c r="L690" s="346"/>
      <c r="M690" s="346"/>
      <c r="N690" s="346"/>
      <c r="O690" s="346"/>
      <c r="P690" s="346"/>
      <c r="Q690" s="346"/>
      <c r="R690" s="346"/>
      <c r="S690" s="346"/>
      <c r="T690" s="346"/>
      <c r="U690" s="346"/>
      <c r="V690" s="346"/>
      <c r="W690" s="346"/>
      <c r="X690" s="346"/>
      <c r="Y690" s="346"/>
      <c r="Z690" s="346"/>
    </row>
    <row r="691" spans="1:26" ht="15" thickBot="1">
      <c r="A691" s="344"/>
      <c r="B691" s="346"/>
      <c r="C691" s="346"/>
      <c r="D691" s="346"/>
      <c r="E691" s="346"/>
      <c r="F691" s="346"/>
      <c r="G691" s="346"/>
      <c r="H691" s="346"/>
      <c r="I691" s="346"/>
      <c r="J691" s="346"/>
      <c r="K691" s="346"/>
      <c r="L691" s="346"/>
      <c r="M691" s="346"/>
      <c r="N691" s="346"/>
      <c r="O691" s="346"/>
      <c r="P691" s="346"/>
      <c r="Q691" s="346"/>
      <c r="R691" s="346"/>
      <c r="S691" s="346"/>
      <c r="T691" s="346"/>
      <c r="U691" s="346"/>
      <c r="V691" s="346"/>
      <c r="W691" s="346"/>
      <c r="X691" s="346"/>
      <c r="Y691" s="346"/>
      <c r="Z691" s="346"/>
    </row>
    <row r="692" spans="1:26" ht="15" thickBot="1">
      <c r="A692" s="344"/>
      <c r="B692" s="346"/>
      <c r="C692" s="346"/>
      <c r="D692" s="346"/>
      <c r="E692" s="346"/>
      <c r="F692" s="346"/>
      <c r="G692" s="346"/>
      <c r="H692" s="346"/>
      <c r="I692" s="346"/>
      <c r="J692" s="346"/>
      <c r="K692" s="346"/>
      <c r="L692" s="346"/>
      <c r="M692" s="346"/>
      <c r="N692" s="346"/>
      <c r="O692" s="346"/>
      <c r="P692" s="346"/>
      <c r="Q692" s="346"/>
      <c r="R692" s="346"/>
      <c r="S692" s="346"/>
      <c r="T692" s="346"/>
      <c r="U692" s="346"/>
      <c r="V692" s="346"/>
      <c r="W692" s="346"/>
      <c r="X692" s="346"/>
      <c r="Y692" s="346"/>
      <c r="Z692" s="346"/>
    </row>
    <row r="693" spans="1:26" ht="15" thickBot="1">
      <c r="A693" s="344"/>
      <c r="B693" s="346"/>
      <c r="C693" s="346"/>
      <c r="D693" s="346"/>
      <c r="E693" s="346"/>
      <c r="F693" s="346"/>
      <c r="G693" s="346"/>
      <c r="H693" s="346"/>
      <c r="I693" s="346"/>
      <c r="J693" s="346"/>
      <c r="K693" s="346"/>
      <c r="L693" s="346"/>
      <c r="M693" s="346"/>
      <c r="N693" s="346"/>
      <c r="O693" s="346"/>
      <c r="P693" s="346"/>
      <c r="Q693" s="346"/>
      <c r="R693" s="346"/>
      <c r="S693" s="346"/>
      <c r="T693" s="346"/>
      <c r="U693" s="346"/>
      <c r="V693" s="346"/>
      <c r="W693" s="346"/>
      <c r="X693" s="346"/>
      <c r="Y693" s="346"/>
      <c r="Z693" s="346"/>
    </row>
    <row r="694" spans="1:26" ht="15" thickBot="1">
      <c r="A694" s="344"/>
      <c r="B694" s="346"/>
      <c r="C694" s="346"/>
      <c r="D694" s="346"/>
      <c r="E694" s="346"/>
      <c r="F694" s="346"/>
      <c r="G694" s="346"/>
      <c r="H694" s="346"/>
      <c r="I694" s="346"/>
      <c r="J694" s="346"/>
      <c r="K694" s="346"/>
      <c r="L694" s="346"/>
      <c r="M694" s="346"/>
      <c r="N694" s="346"/>
      <c r="O694" s="346"/>
      <c r="P694" s="346"/>
      <c r="Q694" s="346"/>
      <c r="R694" s="346"/>
      <c r="S694" s="346"/>
      <c r="T694" s="346"/>
      <c r="U694" s="346"/>
      <c r="V694" s="346"/>
      <c r="W694" s="346"/>
      <c r="X694" s="346"/>
      <c r="Y694" s="346"/>
      <c r="Z694" s="346"/>
    </row>
    <row r="695" spans="1:26" ht="15" thickBot="1">
      <c r="A695" s="344"/>
      <c r="B695" s="346"/>
      <c r="C695" s="346"/>
      <c r="D695" s="346"/>
      <c r="E695" s="346"/>
      <c r="F695" s="346"/>
      <c r="G695" s="346"/>
      <c r="H695" s="346"/>
      <c r="I695" s="346"/>
      <c r="J695" s="346"/>
      <c r="K695" s="346"/>
      <c r="L695" s="346"/>
      <c r="M695" s="346"/>
      <c r="N695" s="346"/>
      <c r="O695" s="346"/>
      <c r="P695" s="346"/>
      <c r="Q695" s="346"/>
      <c r="R695" s="346"/>
      <c r="S695" s="346"/>
      <c r="T695" s="346"/>
      <c r="U695" s="346"/>
      <c r="V695" s="346"/>
      <c r="W695" s="346"/>
      <c r="X695" s="346"/>
      <c r="Y695" s="346"/>
      <c r="Z695" s="346"/>
    </row>
    <row r="696" spans="1:26" ht="15" thickBot="1">
      <c r="A696" s="344"/>
      <c r="B696" s="346"/>
      <c r="C696" s="346"/>
      <c r="D696" s="346"/>
      <c r="E696" s="346"/>
      <c r="F696" s="346"/>
      <c r="G696" s="346"/>
      <c r="H696" s="346"/>
      <c r="I696" s="346"/>
      <c r="J696" s="346"/>
      <c r="K696" s="346"/>
      <c r="L696" s="346"/>
      <c r="M696" s="346"/>
      <c r="N696" s="346"/>
      <c r="O696" s="346"/>
      <c r="P696" s="346"/>
      <c r="Q696" s="346"/>
      <c r="R696" s="346"/>
      <c r="S696" s="346"/>
      <c r="T696" s="346"/>
      <c r="U696" s="346"/>
      <c r="V696" s="346"/>
      <c r="W696" s="346"/>
      <c r="X696" s="346"/>
      <c r="Y696" s="346"/>
      <c r="Z696" s="346"/>
    </row>
    <row r="697" spans="1:26" ht="15" thickBot="1">
      <c r="A697" s="344"/>
      <c r="B697" s="346"/>
      <c r="C697" s="346"/>
      <c r="D697" s="346"/>
      <c r="E697" s="346"/>
      <c r="F697" s="346"/>
      <c r="G697" s="346"/>
      <c r="H697" s="346"/>
      <c r="I697" s="346"/>
      <c r="J697" s="346"/>
      <c r="K697" s="346"/>
      <c r="L697" s="346"/>
      <c r="M697" s="346"/>
      <c r="N697" s="346"/>
      <c r="O697" s="346"/>
      <c r="P697" s="346"/>
      <c r="Q697" s="346"/>
      <c r="R697" s="346"/>
      <c r="S697" s="346"/>
      <c r="T697" s="346"/>
      <c r="U697" s="346"/>
      <c r="V697" s="346"/>
      <c r="W697" s="346"/>
      <c r="X697" s="346"/>
      <c r="Y697" s="346"/>
      <c r="Z697" s="346"/>
    </row>
    <row r="698" spans="1:26" ht="15" thickBot="1">
      <c r="A698" s="344"/>
      <c r="B698" s="346"/>
      <c r="C698" s="346"/>
      <c r="D698" s="346"/>
      <c r="E698" s="346"/>
      <c r="F698" s="346"/>
      <c r="G698" s="346"/>
      <c r="H698" s="346"/>
      <c r="I698" s="346"/>
      <c r="J698" s="346"/>
      <c r="K698" s="346"/>
      <c r="L698" s="346"/>
      <c r="M698" s="346"/>
      <c r="N698" s="346"/>
      <c r="O698" s="346"/>
      <c r="P698" s="346"/>
      <c r="Q698" s="346"/>
      <c r="R698" s="346"/>
      <c r="S698" s="346"/>
      <c r="T698" s="346"/>
      <c r="U698" s="346"/>
      <c r="V698" s="346"/>
      <c r="W698" s="346"/>
      <c r="X698" s="346"/>
      <c r="Y698" s="346"/>
      <c r="Z698" s="346"/>
    </row>
    <row r="699" spans="1:26" ht="15" thickBot="1">
      <c r="A699" s="344"/>
      <c r="B699" s="346"/>
      <c r="C699" s="346"/>
      <c r="D699" s="346"/>
      <c r="E699" s="346"/>
      <c r="F699" s="346"/>
      <c r="G699" s="346"/>
      <c r="H699" s="346"/>
      <c r="I699" s="346"/>
      <c r="J699" s="346"/>
      <c r="K699" s="346"/>
      <c r="L699" s="346"/>
      <c r="M699" s="346"/>
      <c r="N699" s="346"/>
      <c r="O699" s="346"/>
      <c r="P699" s="346"/>
      <c r="Q699" s="346"/>
      <c r="R699" s="346"/>
      <c r="S699" s="346"/>
      <c r="T699" s="346"/>
      <c r="U699" s="346"/>
      <c r="V699" s="346"/>
      <c r="W699" s="346"/>
      <c r="X699" s="346"/>
      <c r="Y699" s="346"/>
      <c r="Z699" s="346"/>
    </row>
    <row r="700" spans="1:26" ht="15" thickBot="1">
      <c r="A700" s="344"/>
      <c r="B700" s="346"/>
      <c r="C700" s="346"/>
      <c r="D700" s="346"/>
      <c r="E700" s="346"/>
      <c r="F700" s="346"/>
      <c r="G700" s="346"/>
      <c r="H700" s="346"/>
      <c r="I700" s="346"/>
      <c r="J700" s="346"/>
      <c r="K700" s="346"/>
      <c r="L700" s="346"/>
      <c r="M700" s="346"/>
      <c r="N700" s="346"/>
      <c r="O700" s="346"/>
      <c r="P700" s="346"/>
      <c r="Q700" s="346"/>
      <c r="R700" s="346"/>
      <c r="S700" s="346"/>
      <c r="T700" s="346"/>
      <c r="U700" s="346"/>
      <c r="V700" s="346"/>
      <c r="W700" s="346"/>
      <c r="X700" s="346"/>
      <c r="Y700" s="346"/>
      <c r="Z700" s="346"/>
    </row>
    <row r="701" spans="1:26" ht="15" thickBot="1">
      <c r="A701" s="344"/>
      <c r="B701" s="346"/>
      <c r="C701" s="346"/>
      <c r="D701" s="346"/>
      <c r="E701" s="346"/>
      <c r="F701" s="346"/>
      <c r="G701" s="346"/>
      <c r="H701" s="346"/>
      <c r="I701" s="346"/>
      <c r="J701" s="346"/>
      <c r="K701" s="346"/>
      <c r="L701" s="346"/>
      <c r="M701" s="346"/>
      <c r="N701" s="346"/>
      <c r="O701" s="346"/>
      <c r="P701" s="346"/>
      <c r="Q701" s="346"/>
      <c r="R701" s="346"/>
      <c r="S701" s="346"/>
      <c r="T701" s="346"/>
      <c r="U701" s="346"/>
      <c r="V701" s="346"/>
      <c r="W701" s="346"/>
      <c r="X701" s="346"/>
      <c r="Y701" s="346"/>
      <c r="Z701" s="346"/>
    </row>
    <row r="702" spans="1:26" ht="15" thickBot="1">
      <c r="A702" s="344"/>
      <c r="B702" s="346"/>
      <c r="C702" s="346"/>
      <c r="D702" s="346"/>
      <c r="E702" s="346"/>
      <c r="F702" s="346"/>
      <c r="G702" s="346"/>
      <c r="H702" s="346"/>
      <c r="I702" s="346"/>
      <c r="J702" s="346"/>
      <c r="K702" s="346"/>
      <c r="L702" s="346"/>
      <c r="M702" s="346"/>
      <c r="N702" s="346"/>
      <c r="O702" s="346"/>
      <c r="P702" s="346"/>
      <c r="Q702" s="346"/>
      <c r="R702" s="346"/>
      <c r="S702" s="346"/>
      <c r="T702" s="346"/>
      <c r="U702" s="346"/>
      <c r="V702" s="346"/>
      <c r="W702" s="346"/>
      <c r="X702" s="346"/>
      <c r="Y702" s="346"/>
      <c r="Z702" s="346"/>
    </row>
    <row r="703" spans="1:26" ht="15" thickBot="1">
      <c r="A703" s="344"/>
      <c r="B703" s="346"/>
      <c r="C703" s="346"/>
      <c r="D703" s="346"/>
      <c r="E703" s="346"/>
      <c r="F703" s="346"/>
      <c r="G703" s="346"/>
      <c r="H703" s="346"/>
      <c r="I703" s="346"/>
      <c r="J703" s="346"/>
      <c r="K703" s="346"/>
      <c r="L703" s="346"/>
      <c r="M703" s="346"/>
      <c r="N703" s="346"/>
      <c r="O703" s="346"/>
      <c r="P703" s="346"/>
      <c r="Q703" s="346"/>
      <c r="R703" s="346"/>
      <c r="S703" s="346"/>
      <c r="T703" s="346"/>
      <c r="U703" s="346"/>
      <c r="V703" s="346"/>
      <c r="W703" s="346"/>
      <c r="X703" s="346"/>
      <c r="Y703" s="346"/>
      <c r="Z703" s="346"/>
    </row>
    <row r="704" spans="1:26" ht="15" thickBot="1">
      <c r="A704" s="344"/>
      <c r="B704" s="346"/>
      <c r="C704" s="346"/>
      <c r="D704" s="346"/>
      <c r="E704" s="346"/>
      <c r="F704" s="346"/>
      <c r="G704" s="346"/>
      <c r="H704" s="346"/>
      <c r="I704" s="346"/>
      <c r="J704" s="346"/>
      <c r="K704" s="346"/>
      <c r="L704" s="346"/>
      <c r="M704" s="346"/>
      <c r="N704" s="346"/>
      <c r="O704" s="346"/>
      <c r="P704" s="346"/>
      <c r="Q704" s="346"/>
      <c r="R704" s="346"/>
      <c r="S704" s="346"/>
      <c r="T704" s="346"/>
      <c r="U704" s="346"/>
      <c r="V704" s="346"/>
      <c r="W704" s="346"/>
      <c r="X704" s="346"/>
      <c r="Y704" s="346"/>
      <c r="Z704" s="346"/>
    </row>
    <row r="705" spans="1:26" ht="15" thickBot="1">
      <c r="A705" s="344"/>
      <c r="B705" s="346"/>
      <c r="C705" s="346"/>
      <c r="D705" s="346"/>
      <c r="E705" s="346"/>
      <c r="F705" s="346"/>
      <c r="G705" s="346"/>
      <c r="H705" s="346"/>
      <c r="I705" s="346"/>
      <c r="J705" s="346"/>
      <c r="K705" s="346"/>
      <c r="L705" s="346"/>
      <c r="M705" s="346"/>
      <c r="N705" s="346"/>
      <c r="O705" s="346"/>
      <c r="P705" s="346"/>
      <c r="Q705" s="346"/>
      <c r="R705" s="346"/>
      <c r="S705" s="346"/>
      <c r="T705" s="346"/>
      <c r="U705" s="346"/>
      <c r="V705" s="346"/>
      <c r="W705" s="346"/>
      <c r="X705" s="346"/>
      <c r="Y705" s="346"/>
      <c r="Z705" s="346"/>
    </row>
    <row r="706" spans="1:26" ht="15" thickBot="1">
      <c r="A706" s="344"/>
      <c r="B706" s="346"/>
      <c r="C706" s="346"/>
      <c r="D706" s="346"/>
      <c r="E706" s="346"/>
      <c r="F706" s="346"/>
      <c r="G706" s="346"/>
      <c r="H706" s="346"/>
      <c r="I706" s="346"/>
      <c r="J706" s="346"/>
      <c r="K706" s="346"/>
      <c r="L706" s="346"/>
      <c r="M706" s="346"/>
      <c r="N706" s="346"/>
      <c r="O706" s="346"/>
      <c r="P706" s="346"/>
      <c r="Q706" s="346"/>
      <c r="R706" s="346"/>
      <c r="S706" s="346"/>
      <c r="T706" s="346"/>
      <c r="U706" s="346"/>
      <c r="V706" s="346"/>
      <c r="W706" s="346"/>
      <c r="X706" s="346"/>
      <c r="Y706" s="346"/>
      <c r="Z706" s="346"/>
    </row>
    <row r="707" spans="1:26" ht="15" thickBot="1">
      <c r="A707" s="344"/>
      <c r="B707" s="346"/>
      <c r="C707" s="346"/>
      <c r="D707" s="346"/>
      <c r="E707" s="346"/>
      <c r="F707" s="346"/>
      <c r="G707" s="346"/>
      <c r="H707" s="346"/>
      <c r="I707" s="346"/>
      <c r="J707" s="346"/>
      <c r="K707" s="346"/>
      <c r="L707" s="346"/>
      <c r="M707" s="346"/>
      <c r="N707" s="346"/>
      <c r="O707" s="346"/>
      <c r="P707" s="346"/>
      <c r="Q707" s="346"/>
      <c r="R707" s="346"/>
      <c r="S707" s="346"/>
      <c r="T707" s="346"/>
      <c r="U707" s="346"/>
      <c r="V707" s="346"/>
      <c r="W707" s="346"/>
      <c r="X707" s="346"/>
      <c r="Y707" s="346"/>
      <c r="Z707" s="346"/>
    </row>
    <row r="708" spans="1:26" ht="15" thickBot="1">
      <c r="A708" s="344"/>
      <c r="B708" s="346"/>
      <c r="C708" s="346"/>
      <c r="D708" s="346"/>
      <c r="E708" s="346"/>
      <c r="F708" s="346"/>
      <c r="G708" s="346"/>
      <c r="H708" s="346"/>
      <c r="I708" s="346"/>
      <c r="J708" s="346"/>
      <c r="K708" s="346"/>
      <c r="L708" s="346"/>
      <c r="M708" s="346"/>
      <c r="N708" s="346"/>
      <c r="O708" s="346"/>
      <c r="P708" s="346"/>
      <c r="Q708" s="346"/>
      <c r="R708" s="346"/>
      <c r="S708" s="346"/>
      <c r="T708" s="346"/>
      <c r="U708" s="346"/>
      <c r="V708" s="346"/>
      <c r="W708" s="346"/>
      <c r="X708" s="346"/>
      <c r="Y708" s="346"/>
      <c r="Z708" s="346"/>
    </row>
    <row r="709" spans="1:26" ht="15" thickBot="1">
      <c r="A709" s="344"/>
      <c r="B709" s="346"/>
      <c r="C709" s="346"/>
      <c r="D709" s="346"/>
      <c r="E709" s="346"/>
      <c r="F709" s="346"/>
      <c r="G709" s="346"/>
      <c r="H709" s="346"/>
      <c r="I709" s="346"/>
      <c r="J709" s="346"/>
      <c r="K709" s="346"/>
      <c r="L709" s="346"/>
      <c r="M709" s="346"/>
      <c r="N709" s="346"/>
      <c r="O709" s="346"/>
      <c r="P709" s="346"/>
      <c r="Q709" s="346"/>
      <c r="R709" s="346"/>
      <c r="S709" s="346"/>
      <c r="T709" s="346"/>
      <c r="U709" s="346"/>
      <c r="V709" s="346"/>
      <c r="W709" s="346"/>
      <c r="X709" s="346"/>
      <c r="Y709" s="346"/>
      <c r="Z709" s="346"/>
    </row>
    <row r="710" spans="1:26" ht="15" thickBot="1">
      <c r="A710" s="344"/>
      <c r="B710" s="346"/>
      <c r="C710" s="346"/>
      <c r="D710" s="346"/>
      <c r="E710" s="346"/>
      <c r="F710" s="346"/>
      <c r="G710" s="346"/>
      <c r="H710" s="346"/>
      <c r="I710" s="346"/>
      <c r="J710" s="346"/>
      <c r="K710" s="346"/>
      <c r="L710" s="346"/>
      <c r="M710" s="346"/>
      <c r="N710" s="346"/>
      <c r="O710" s="346"/>
      <c r="P710" s="346"/>
      <c r="Q710" s="346"/>
      <c r="R710" s="346"/>
      <c r="S710" s="346"/>
      <c r="T710" s="346"/>
      <c r="U710" s="346"/>
      <c r="V710" s="346"/>
      <c r="W710" s="346"/>
      <c r="X710" s="346"/>
      <c r="Y710" s="346"/>
      <c r="Z710" s="346"/>
    </row>
    <row r="711" spans="1:26" ht="15" thickBot="1">
      <c r="A711" s="344"/>
      <c r="B711" s="346"/>
      <c r="C711" s="346"/>
      <c r="D711" s="346"/>
      <c r="E711" s="346"/>
      <c r="F711" s="346"/>
      <c r="G711" s="346"/>
      <c r="H711" s="346"/>
      <c r="I711" s="346"/>
      <c r="J711" s="346"/>
      <c r="K711" s="346"/>
      <c r="L711" s="346"/>
      <c r="M711" s="346"/>
      <c r="N711" s="346"/>
      <c r="O711" s="346"/>
      <c r="P711" s="346"/>
      <c r="Q711" s="346"/>
      <c r="R711" s="346"/>
      <c r="S711" s="346"/>
      <c r="T711" s="346"/>
      <c r="U711" s="346"/>
      <c r="V711" s="346"/>
      <c r="W711" s="346"/>
      <c r="X711" s="346"/>
      <c r="Y711" s="346"/>
      <c r="Z711" s="346"/>
    </row>
    <row r="712" spans="1:26" ht="15" thickBot="1">
      <c r="A712" s="344"/>
      <c r="B712" s="346"/>
      <c r="C712" s="346"/>
      <c r="D712" s="346"/>
      <c r="E712" s="346"/>
      <c r="F712" s="346"/>
      <c r="G712" s="346"/>
      <c r="H712" s="346"/>
      <c r="I712" s="346"/>
      <c r="J712" s="346"/>
      <c r="K712" s="346"/>
      <c r="L712" s="346"/>
      <c r="M712" s="346"/>
      <c r="N712" s="346"/>
      <c r="O712" s="346"/>
      <c r="P712" s="346"/>
      <c r="Q712" s="346"/>
      <c r="R712" s="346"/>
      <c r="S712" s="346"/>
      <c r="T712" s="346"/>
      <c r="U712" s="346"/>
      <c r="V712" s="346"/>
      <c r="W712" s="346"/>
      <c r="X712" s="346"/>
      <c r="Y712" s="346"/>
      <c r="Z712" s="346"/>
    </row>
    <row r="713" spans="1:26" ht="15" thickBot="1">
      <c r="A713" s="344"/>
      <c r="B713" s="346"/>
      <c r="C713" s="346"/>
      <c r="D713" s="346"/>
      <c r="E713" s="346"/>
      <c r="F713" s="346"/>
      <c r="G713" s="346"/>
      <c r="H713" s="346"/>
      <c r="I713" s="346"/>
      <c r="J713" s="346"/>
      <c r="K713" s="346"/>
      <c r="L713" s="346"/>
      <c r="M713" s="346"/>
      <c r="N713" s="346"/>
      <c r="O713" s="346"/>
      <c r="P713" s="346"/>
      <c r="Q713" s="346"/>
      <c r="R713" s="346"/>
      <c r="S713" s="346"/>
      <c r="T713" s="346"/>
      <c r="U713" s="346"/>
      <c r="V713" s="346"/>
      <c r="W713" s="346"/>
      <c r="X713" s="346"/>
      <c r="Y713" s="346"/>
      <c r="Z713" s="346"/>
    </row>
    <row r="714" spans="1:26" ht="15" thickBot="1">
      <c r="A714" s="344"/>
      <c r="B714" s="346"/>
      <c r="C714" s="346"/>
      <c r="D714" s="346"/>
      <c r="E714" s="346"/>
      <c r="F714" s="346"/>
      <c r="G714" s="346"/>
      <c r="H714" s="346"/>
      <c r="I714" s="346"/>
      <c r="J714" s="346"/>
      <c r="K714" s="346"/>
      <c r="L714" s="346"/>
      <c r="M714" s="346"/>
      <c r="N714" s="346"/>
      <c r="O714" s="346"/>
      <c r="P714" s="346"/>
      <c r="Q714" s="346"/>
      <c r="R714" s="346"/>
      <c r="S714" s="346"/>
      <c r="T714" s="346"/>
      <c r="U714" s="346"/>
      <c r="V714" s="346"/>
      <c r="W714" s="346"/>
      <c r="X714" s="346"/>
      <c r="Y714" s="346"/>
      <c r="Z714" s="346"/>
    </row>
    <row r="715" spans="1:26" ht="15" thickBot="1">
      <c r="A715" s="344"/>
      <c r="B715" s="346"/>
      <c r="C715" s="346"/>
      <c r="D715" s="346"/>
      <c r="E715" s="346"/>
      <c r="F715" s="346"/>
      <c r="G715" s="346"/>
      <c r="H715" s="346"/>
      <c r="I715" s="346"/>
      <c r="J715" s="346"/>
      <c r="K715" s="346"/>
      <c r="L715" s="346"/>
      <c r="M715" s="346"/>
      <c r="N715" s="346"/>
      <c r="O715" s="346"/>
      <c r="P715" s="346"/>
      <c r="Q715" s="346"/>
      <c r="R715" s="346"/>
      <c r="S715" s="346"/>
      <c r="T715" s="346"/>
      <c r="U715" s="346"/>
      <c r="V715" s="346"/>
      <c r="W715" s="346"/>
      <c r="X715" s="346"/>
      <c r="Y715" s="346"/>
      <c r="Z715" s="346"/>
    </row>
    <row r="716" spans="1:26" ht="15" thickBot="1">
      <c r="A716" s="344"/>
      <c r="B716" s="346"/>
      <c r="C716" s="346"/>
      <c r="D716" s="346"/>
      <c r="E716" s="346"/>
      <c r="F716" s="346"/>
      <c r="G716" s="346"/>
      <c r="H716" s="346"/>
      <c r="I716" s="346"/>
      <c r="J716" s="346"/>
      <c r="K716" s="346"/>
      <c r="L716" s="346"/>
      <c r="M716" s="346"/>
      <c r="N716" s="346"/>
      <c r="O716" s="346"/>
      <c r="P716" s="346"/>
      <c r="Q716" s="346"/>
      <c r="R716" s="346"/>
      <c r="S716" s="346"/>
      <c r="T716" s="346"/>
      <c r="U716" s="346"/>
      <c r="V716" s="346"/>
      <c r="W716" s="346"/>
      <c r="X716" s="346"/>
      <c r="Y716" s="346"/>
      <c r="Z716" s="346"/>
    </row>
    <row r="717" spans="1:26" ht="15" thickBot="1">
      <c r="A717" s="344"/>
      <c r="B717" s="346"/>
      <c r="C717" s="346"/>
      <c r="D717" s="346"/>
      <c r="E717" s="346"/>
      <c r="F717" s="346"/>
      <c r="G717" s="346"/>
      <c r="H717" s="346"/>
      <c r="I717" s="346"/>
      <c r="J717" s="346"/>
      <c r="K717" s="346"/>
      <c r="L717" s="346"/>
      <c r="M717" s="346"/>
      <c r="N717" s="346"/>
      <c r="O717" s="346"/>
      <c r="P717" s="346"/>
      <c r="Q717" s="346"/>
      <c r="R717" s="346"/>
      <c r="S717" s="346"/>
      <c r="T717" s="346"/>
      <c r="U717" s="346"/>
      <c r="V717" s="346"/>
      <c r="W717" s="346"/>
      <c r="X717" s="346"/>
      <c r="Y717" s="346"/>
      <c r="Z717" s="346"/>
    </row>
    <row r="718" spans="1:26" ht="15" thickBot="1">
      <c r="A718" s="344"/>
      <c r="B718" s="346"/>
      <c r="C718" s="346"/>
      <c r="D718" s="346"/>
      <c r="E718" s="346"/>
      <c r="F718" s="346"/>
      <c r="G718" s="346"/>
      <c r="H718" s="346"/>
      <c r="I718" s="346"/>
      <c r="J718" s="346"/>
      <c r="K718" s="346"/>
      <c r="L718" s="346"/>
      <c r="M718" s="346"/>
      <c r="N718" s="346"/>
      <c r="O718" s="346"/>
      <c r="P718" s="346"/>
      <c r="Q718" s="346"/>
      <c r="R718" s="346"/>
      <c r="S718" s="346"/>
      <c r="T718" s="346"/>
      <c r="U718" s="346"/>
      <c r="V718" s="346"/>
      <c r="W718" s="346"/>
      <c r="X718" s="346"/>
      <c r="Y718" s="346"/>
      <c r="Z718" s="346"/>
    </row>
    <row r="719" spans="1:26" ht="15" thickBot="1">
      <c r="A719" s="344"/>
      <c r="B719" s="346"/>
      <c r="C719" s="346"/>
      <c r="D719" s="346"/>
      <c r="E719" s="346"/>
      <c r="F719" s="346"/>
      <c r="G719" s="346"/>
      <c r="H719" s="346"/>
      <c r="I719" s="346"/>
      <c r="J719" s="346"/>
      <c r="K719" s="346"/>
      <c r="L719" s="346"/>
      <c r="M719" s="346"/>
      <c r="N719" s="346"/>
      <c r="O719" s="346"/>
      <c r="P719" s="346"/>
      <c r="Q719" s="346"/>
      <c r="R719" s="346"/>
      <c r="S719" s="346"/>
      <c r="T719" s="346"/>
      <c r="U719" s="346"/>
      <c r="V719" s="346"/>
      <c r="W719" s="346"/>
      <c r="X719" s="346"/>
      <c r="Y719" s="346"/>
      <c r="Z719" s="346"/>
    </row>
    <row r="720" spans="1:26" ht="15" thickBot="1">
      <c r="A720" s="344"/>
      <c r="B720" s="346"/>
      <c r="C720" s="346"/>
      <c r="D720" s="346"/>
      <c r="E720" s="346"/>
      <c r="F720" s="346"/>
      <c r="G720" s="346"/>
      <c r="H720" s="346"/>
      <c r="I720" s="346"/>
      <c r="J720" s="346"/>
      <c r="K720" s="346"/>
      <c r="L720" s="346"/>
      <c r="M720" s="346"/>
      <c r="N720" s="346"/>
      <c r="O720" s="346"/>
      <c r="P720" s="346"/>
      <c r="Q720" s="346"/>
      <c r="R720" s="346"/>
      <c r="S720" s="346"/>
      <c r="T720" s="346"/>
      <c r="U720" s="346"/>
      <c r="V720" s="346"/>
      <c r="W720" s="346"/>
      <c r="X720" s="346"/>
      <c r="Y720" s="346"/>
      <c r="Z720" s="346"/>
    </row>
    <row r="721" spans="1:26" ht="15" thickBot="1">
      <c r="A721" s="344"/>
      <c r="B721" s="346"/>
      <c r="C721" s="346"/>
      <c r="D721" s="346"/>
      <c r="E721" s="346"/>
      <c r="F721" s="346"/>
      <c r="G721" s="346"/>
      <c r="H721" s="346"/>
      <c r="I721" s="346"/>
      <c r="J721" s="346"/>
      <c r="K721" s="346"/>
      <c r="L721" s="346"/>
      <c r="M721" s="346"/>
      <c r="N721" s="346"/>
      <c r="O721" s="346"/>
      <c r="P721" s="346"/>
      <c r="Q721" s="346"/>
      <c r="R721" s="346"/>
      <c r="S721" s="346"/>
      <c r="T721" s="346"/>
      <c r="U721" s="346"/>
      <c r="V721" s="346"/>
      <c r="W721" s="346"/>
      <c r="X721" s="346"/>
      <c r="Y721" s="346"/>
      <c r="Z721" s="346"/>
    </row>
    <row r="722" spans="1:26" ht="15" thickBot="1">
      <c r="A722" s="344"/>
      <c r="B722" s="346"/>
      <c r="C722" s="346"/>
      <c r="D722" s="346"/>
      <c r="E722" s="346"/>
      <c r="F722" s="346"/>
      <c r="G722" s="346"/>
      <c r="H722" s="346"/>
      <c r="I722" s="346"/>
      <c r="J722" s="346"/>
      <c r="K722" s="346"/>
      <c r="L722" s="346"/>
      <c r="M722" s="346"/>
      <c r="N722" s="346"/>
      <c r="O722" s="346"/>
      <c r="P722" s="346"/>
      <c r="Q722" s="346"/>
      <c r="R722" s="346"/>
      <c r="S722" s="346"/>
      <c r="T722" s="346"/>
      <c r="U722" s="346"/>
      <c r="V722" s="346"/>
      <c r="W722" s="346"/>
      <c r="X722" s="346"/>
      <c r="Y722" s="346"/>
      <c r="Z722" s="346"/>
    </row>
    <row r="723" spans="1:26" ht="15" thickBot="1">
      <c r="A723" s="344"/>
      <c r="B723" s="346"/>
      <c r="C723" s="346"/>
      <c r="D723" s="346"/>
      <c r="E723" s="346"/>
      <c r="F723" s="346"/>
      <c r="G723" s="346"/>
      <c r="H723" s="346"/>
      <c r="I723" s="346"/>
      <c r="J723" s="346"/>
      <c r="K723" s="346"/>
      <c r="L723" s="346"/>
      <c r="M723" s="346"/>
      <c r="N723" s="346"/>
      <c r="O723" s="346"/>
      <c r="P723" s="346"/>
      <c r="Q723" s="346"/>
      <c r="R723" s="346"/>
      <c r="S723" s="346"/>
      <c r="T723" s="346"/>
      <c r="U723" s="346"/>
      <c r="V723" s="346"/>
      <c r="W723" s="346"/>
      <c r="X723" s="346"/>
      <c r="Y723" s="346"/>
      <c r="Z723" s="346"/>
    </row>
    <row r="724" spans="1:26" ht="15" thickBot="1">
      <c r="A724" s="344"/>
      <c r="B724" s="346"/>
      <c r="C724" s="346"/>
      <c r="D724" s="346"/>
      <c r="E724" s="346"/>
      <c r="F724" s="346"/>
      <c r="G724" s="346"/>
      <c r="H724" s="346"/>
      <c r="I724" s="346"/>
      <c r="J724" s="346"/>
      <c r="K724" s="346"/>
      <c r="L724" s="346"/>
      <c r="M724" s="346"/>
      <c r="N724" s="346"/>
      <c r="O724" s="346"/>
      <c r="P724" s="346"/>
      <c r="Q724" s="346"/>
      <c r="R724" s="346"/>
      <c r="S724" s="346"/>
      <c r="T724" s="346"/>
      <c r="U724" s="346"/>
      <c r="V724" s="346"/>
      <c r="W724" s="346"/>
      <c r="X724" s="346"/>
      <c r="Y724" s="346"/>
      <c r="Z724" s="346"/>
    </row>
    <row r="725" spans="1:26" ht="15" thickBot="1">
      <c r="A725" s="344"/>
      <c r="B725" s="346"/>
      <c r="C725" s="346"/>
      <c r="D725" s="346"/>
      <c r="E725" s="346"/>
      <c r="F725" s="346"/>
      <c r="G725" s="346"/>
      <c r="H725" s="346"/>
      <c r="I725" s="346"/>
      <c r="J725" s="346"/>
      <c r="K725" s="346"/>
      <c r="L725" s="346"/>
      <c r="M725" s="346"/>
      <c r="N725" s="346"/>
      <c r="O725" s="346"/>
      <c r="P725" s="346"/>
      <c r="Q725" s="346"/>
      <c r="R725" s="346"/>
      <c r="S725" s="346"/>
      <c r="T725" s="346"/>
      <c r="U725" s="346"/>
      <c r="V725" s="346"/>
      <c r="W725" s="346"/>
      <c r="X725" s="346"/>
      <c r="Y725" s="346"/>
      <c r="Z725" s="346"/>
    </row>
    <row r="726" spans="1:26" ht="15" thickBot="1">
      <c r="A726" s="344"/>
      <c r="B726" s="346"/>
      <c r="C726" s="346"/>
      <c r="D726" s="346"/>
      <c r="E726" s="346"/>
      <c r="F726" s="346"/>
      <c r="G726" s="346"/>
      <c r="H726" s="346"/>
      <c r="I726" s="346"/>
      <c r="J726" s="346"/>
      <c r="K726" s="346"/>
      <c r="L726" s="346"/>
      <c r="M726" s="346"/>
      <c r="N726" s="346"/>
      <c r="O726" s="346"/>
      <c r="P726" s="346"/>
      <c r="Q726" s="346"/>
      <c r="R726" s="346"/>
      <c r="S726" s="346"/>
      <c r="T726" s="346"/>
      <c r="U726" s="346"/>
      <c r="V726" s="346"/>
      <c r="W726" s="346"/>
      <c r="X726" s="346"/>
      <c r="Y726" s="346"/>
      <c r="Z726" s="346"/>
    </row>
    <row r="727" spans="1:26" ht="15" thickBot="1">
      <c r="A727" s="344"/>
      <c r="B727" s="346"/>
      <c r="C727" s="346"/>
      <c r="D727" s="346"/>
      <c r="E727" s="346"/>
      <c r="F727" s="346"/>
      <c r="G727" s="346"/>
      <c r="H727" s="346"/>
      <c r="I727" s="346"/>
      <c r="J727" s="346"/>
      <c r="K727" s="346"/>
      <c r="L727" s="346"/>
      <c r="M727" s="346"/>
      <c r="N727" s="346"/>
      <c r="O727" s="346"/>
      <c r="P727" s="346"/>
      <c r="Q727" s="346"/>
      <c r="R727" s="346"/>
      <c r="S727" s="346"/>
      <c r="T727" s="346"/>
      <c r="U727" s="346"/>
      <c r="V727" s="346"/>
      <c r="W727" s="346"/>
      <c r="X727" s="346"/>
      <c r="Y727" s="346"/>
      <c r="Z727" s="346"/>
    </row>
    <row r="728" spans="1:26" ht="15" thickBot="1">
      <c r="A728" s="344"/>
      <c r="B728" s="346"/>
      <c r="C728" s="346"/>
      <c r="D728" s="346"/>
      <c r="E728" s="346"/>
      <c r="F728" s="346"/>
      <c r="G728" s="346"/>
      <c r="H728" s="346"/>
      <c r="I728" s="346"/>
      <c r="J728" s="346"/>
      <c r="K728" s="346"/>
      <c r="L728" s="346"/>
      <c r="M728" s="346"/>
      <c r="N728" s="346"/>
      <c r="O728" s="346"/>
      <c r="P728" s="346"/>
      <c r="Q728" s="346"/>
      <c r="R728" s="346"/>
      <c r="S728" s="346"/>
      <c r="T728" s="346"/>
      <c r="U728" s="346"/>
      <c r="V728" s="346"/>
      <c r="W728" s="346"/>
      <c r="X728" s="346"/>
      <c r="Y728" s="346"/>
      <c r="Z728" s="346"/>
    </row>
    <row r="729" spans="1:26" ht="15" thickBot="1">
      <c r="A729" s="344"/>
      <c r="B729" s="346"/>
      <c r="C729" s="346"/>
      <c r="D729" s="346"/>
      <c r="E729" s="346"/>
      <c r="F729" s="346"/>
      <c r="G729" s="346"/>
      <c r="H729" s="346"/>
      <c r="I729" s="346"/>
      <c r="J729" s="346"/>
      <c r="K729" s="346"/>
      <c r="L729" s="346"/>
      <c r="M729" s="346"/>
      <c r="N729" s="346"/>
      <c r="O729" s="346"/>
      <c r="P729" s="346"/>
      <c r="Q729" s="346"/>
      <c r="R729" s="346"/>
      <c r="S729" s="346"/>
      <c r="T729" s="346"/>
      <c r="U729" s="346"/>
      <c r="V729" s="346"/>
      <c r="W729" s="346"/>
      <c r="X729" s="346"/>
      <c r="Y729" s="346"/>
      <c r="Z729" s="346"/>
    </row>
    <row r="730" spans="1:26" ht="15" thickBot="1">
      <c r="A730" s="344"/>
      <c r="B730" s="346"/>
      <c r="C730" s="346"/>
      <c r="D730" s="346"/>
      <c r="E730" s="346"/>
      <c r="F730" s="346"/>
      <c r="G730" s="346"/>
      <c r="H730" s="346"/>
      <c r="I730" s="346"/>
      <c r="J730" s="346"/>
      <c r="K730" s="346"/>
      <c r="L730" s="346"/>
      <c r="M730" s="346"/>
      <c r="N730" s="346"/>
      <c r="O730" s="346"/>
      <c r="P730" s="346"/>
      <c r="Q730" s="346"/>
      <c r="R730" s="346"/>
      <c r="S730" s="346"/>
      <c r="T730" s="346"/>
      <c r="U730" s="346"/>
      <c r="V730" s="346"/>
      <c r="W730" s="346"/>
      <c r="X730" s="346"/>
      <c r="Y730" s="346"/>
      <c r="Z730" s="346"/>
    </row>
    <row r="731" spans="1:26" ht="15" thickBot="1">
      <c r="A731" s="344"/>
      <c r="B731" s="346"/>
      <c r="C731" s="346"/>
      <c r="D731" s="346"/>
      <c r="E731" s="346"/>
      <c r="F731" s="346"/>
      <c r="G731" s="346"/>
      <c r="H731" s="346"/>
      <c r="I731" s="346"/>
      <c r="J731" s="346"/>
      <c r="K731" s="346"/>
      <c r="L731" s="346"/>
      <c r="M731" s="346"/>
      <c r="N731" s="346"/>
      <c r="O731" s="346"/>
      <c r="P731" s="346"/>
      <c r="Q731" s="346"/>
      <c r="R731" s="346"/>
      <c r="S731" s="346"/>
      <c r="T731" s="346"/>
      <c r="U731" s="346"/>
      <c r="V731" s="346"/>
      <c r="W731" s="346"/>
      <c r="X731" s="346"/>
      <c r="Y731" s="346"/>
      <c r="Z731" s="346"/>
    </row>
    <row r="732" spans="1:26" ht="15" thickBot="1">
      <c r="A732" s="344"/>
      <c r="B732" s="346"/>
      <c r="C732" s="346"/>
      <c r="D732" s="346"/>
      <c r="E732" s="346"/>
      <c r="F732" s="346"/>
      <c r="G732" s="346"/>
      <c r="H732" s="346"/>
      <c r="I732" s="346"/>
      <c r="J732" s="346"/>
      <c r="K732" s="346"/>
      <c r="L732" s="346"/>
      <c r="M732" s="346"/>
      <c r="N732" s="346"/>
      <c r="O732" s="346"/>
      <c r="P732" s="346"/>
      <c r="Q732" s="346"/>
      <c r="R732" s="346"/>
      <c r="S732" s="346"/>
      <c r="T732" s="346"/>
      <c r="U732" s="346"/>
      <c r="V732" s="346"/>
      <c r="W732" s="346"/>
      <c r="X732" s="346"/>
      <c r="Y732" s="346"/>
      <c r="Z732" s="346"/>
    </row>
    <row r="733" spans="1:26" ht="15" thickBot="1">
      <c r="A733" s="344"/>
      <c r="B733" s="346"/>
      <c r="C733" s="346"/>
      <c r="D733" s="346"/>
      <c r="E733" s="346"/>
      <c r="F733" s="346"/>
      <c r="G733" s="346"/>
      <c r="H733" s="346"/>
      <c r="I733" s="346"/>
      <c r="J733" s="346"/>
      <c r="K733" s="346"/>
      <c r="L733" s="346"/>
      <c r="M733" s="346"/>
      <c r="N733" s="346"/>
      <c r="O733" s="346"/>
      <c r="P733" s="346"/>
      <c r="Q733" s="346"/>
      <c r="R733" s="346"/>
      <c r="S733" s="346"/>
      <c r="T733" s="346"/>
      <c r="U733" s="346"/>
      <c r="V733" s="346"/>
      <c r="W733" s="346"/>
      <c r="X733" s="346"/>
      <c r="Y733" s="346"/>
      <c r="Z733" s="346"/>
    </row>
    <row r="734" spans="1:26" ht="15" thickBot="1">
      <c r="A734" s="344"/>
      <c r="B734" s="346"/>
      <c r="C734" s="346"/>
      <c r="D734" s="346"/>
      <c r="E734" s="346"/>
      <c r="F734" s="346"/>
      <c r="G734" s="346"/>
      <c r="H734" s="346"/>
      <c r="I734" s="346"/>
      <c r="J734" s="346"/>
      <c r="K734" s="346"/>
      <c r="L734" s="346"/>
      <c r="M734" s="346"/>
      <c r="N734" s="346"/>
      <c r="O734" s="346"/>
      <c r="P734" s="346"/>
      <c r="Q734" s="346"/>
      <c r="R734" s="346"/>
      <c r="S734" s="346"/>
      <c r="T734" s="346"/>
      <c r="U734" s="346"/>
      <c r="V734" s="346"/>
      <c r="W734" s="346"/>
      <c r="X734" s="346"/>
      <c r="Y734" s="346"/>
      <c r="Z734" s="346"/>
    </row>
    <row r="735" spans="1:26" ht="15" thickBot="1">
      <c r="A735" s="344"/>
      <c r="B735" s="346"/>
      <c r="C735" s="346"/>
      <c r="D735" s="346"/>
      <c r="E735" s="346"/>
      <c r="F735" s="346"/>
      <c r="G735" s="346"/>
      <c r="H735" s="346"/>
      <c r="I735" s="346"/>
      <c r="J735" s="346"/>
      <c r="K735" s="346"/>
      <c r="L735" s="346"/>
      <c r="M735" s="346"/>
      <c r="N735" s="346"/>
      <c r="O735" s="346"/>
      <c r="P735" s="346"/>
      <c r="Q735" s="346"/>
      <c r="R735" s="346"/>
      <c r="S735" s="346"/>
      <c r="T735" s="346"/>
      <c r="U735" s="346"/>
      <c r="V735" s="346"/>
      <c r="W735" s="346"/>
      <c r="X735" s="346"/>
      <c r="Y735" s="346"/>
      <c r="Z735" s="346"/>
    </row>
    <row r="736" spans="1:26" ht="15" thickBot="1">
      <c r="A736" s="344"/>
      <c r="B736" s="346"/>
      <c r="C736" s="346"/>
      <c r="D736" s="346"/>
      <c r="E736" s="346"/>
      <c r="F736" s="346"/>
      <c r="G736" s="346"/>
      <c r="H736" s="346"/>
      <c r="I736" s="346"/>
      <c r="J736" s="346"/>
      <c r="K736" s="346"/>
      <c r="L736" s="346"/>
      <c r="M736" s="346"/>
      <c r="N736" s="346"/>
      <c r="O736" s="346"/>
      <c r="P736" s="346"/>
      <c r="Q736" s="346"/>
      <c r="R736" s="346"/>
      <c r="S736" s="346"/>
      <c r="T736" s="346"/>
      <c r="U736" s="346"/>
      <c r="V736" s="346"/>
      <c r="W736" s="346"/>
      <c r="X736" s="346"/>
      <c r="Y736" s="346"/>
      <c r="Z736" s="346"/>
    </row>
    <row r="737" spans="1:26" ht="15" thickBot="1">
      <c r="A737" s="344"/>
      <c r="B737" s="346"/>
      <c r="C737" s="346"/>
      <c r="D737" s="346"/>
      <c r="E737" s="346"/>
      <c r="F737" s="346"/>
      <c r="G737" s="346"/>
      <c r="H737" s="346"/>
      <c r="I737" s="346"/>
      <c r="J737" s="346"/>
      <c r="K737" s="346"/>
      <c r="L737" s="346"/>
      <c r="M737" s="346"/>
      <c r="N737" s="346"/>
      <c r="O737" s="346"/>
      <c r="P737" s="346"/>
      <c r="Q737" s="346"/>
      <c r="R737" s="346"/>
      <c r="S737" s="346"/>
      <c r="T737" s="346"/>
      <c r="U737" s="346"/>
      <c r="V737" s="346"/>
      <c r="W737" s="346"/>
      <c r="X737" s="346"/>
      <c r="Y737" s="346"/>
      <c r="Z737" s="346"/>
    </row>
    <row r="738" spans="1:26" ht="15" thickBot="1">
      <c r="A738" s="344"/>
      <c r="B738" s="346"/>
      <c r="C738" s="346"/>
      <c r="D738" s="346"/>
      <c r="E738" s="346"/>
      <c r="F738" s="346"/>
      <c r="G738" s="346"/>
      <c r="H738" s="346"/>
      <c r="I738" s="346"/>
      <c r="J738" s="346"/>
      <c r="K738" s="346"/>
      <c r="L738" s="346"/>
      <c r="M738" s="346"/>
      <c r="N738" s="346"/>
      <c r="O738" s="346"/>
      <c r="P738" s="346"/>
      <c r="Q738" s="346"/>
      <c r="R738" s="346"/>
      <c r="S738" s="346"/>
      <c r="T738" s="346"/>
      <c r="U738" s="346"/>
      <c r="V738" s="346"/>
      <c r="W738" s="346"/>
      <c r="X738" s="346"/>
      <c r="Y738" s="346"/>
      <c r="Z738" s="346"/>
    </row>
    <row r="739" spans="1:26" ht="15" thickBot="1">
      <c r="A739" s="344"/>
      <c r="B739" s="346"/>
      <c r="C739" s="346"/>
      <c r="D739" s="346"/>
      <c r="E739" s="346"/>
      <c r="F739" s="346"/>
      <c r="G739" s="346"/>
      <c r="H739" s="346"/>
      <c r="I739" s="346"/>
      <c r="J739" s="346"/>
      <c r="K739" s="346"/>
      <c r="L739" s="346"/>
      <c r="M739" s="346"/>
      <c r="N739" s="346"/>
      <c r="O739" s="346"/>
      <c r="P739" s="346"/>
      <c r="Q739" s="346"/>
      <c r="R739" s="346"/>
      <c r="S739" s="346"/>
      <c r="T739" s="346"/>
      <c r="U739" s="346"/>
      <c r="V739" s="346"/>
      <c r="W739" s="346"/>
      <c r="X739" s="346"/>
      <c r="Y739" s="346"/>
      <c r="Z739" s="346"/>
    </row>
    <row r="740" spans="1:26" ht="15" thickBot="1">
      <c r="A740" s="344"/>
      <c r="B740" s="346"/>
      <c r="C740" s="346"/>
      <c r="D740" s="346"/>
      <c r="E740" s="346"/>
      <c r="F740" s="346"/>
      <c r="G740" s="346"/>
      <c r="H740" s="346"/>
      <c r="I740" s="346"/>
      <c r="J740" s="346"/>
      <c r="K740" s="346"/>
      <c r="L740" s="346"/>
      <c r="M740" s="346"/>
      <c r="N740" s="346"/>
      <c r="O740" s="346"/>
      <c r="P740" s="346"/>
      <c r="Q740" s="346"/>
      <c r="R740" s="346"/>
      <c r="S740" s="346"/>
      <c r="T740" s="346"/>
      <c r="U740" s="346"/>
      <c r="V740" s="346"/>
      <c r="W740" s="346"/>
      <c r="X740" s="346"/>
      <c r="Y740" s="346"/>
      <c r="Z740" s="346"/>
    </row>
    <row r="741" spans="1:26" ht="15" thickBot="1">
      <c r="A741" s="344"/>
      <c r="B741" s="346"/>
      <c r="C741" s="346"/>
      <c r="D741" s="346"/>
      <c r="E741" s="346"/>
      <c r="F741" s="346"/>
      <c r="G741" s="346"/>
      <c r="H741" s="346"/>
      <c r="I741" s="346"/>
      <c r="J741" s="346"/>
      <c r="K741" s="346"/>
      <c r="L741" s="346"/>
      <c r="M741" s="346"/>
      <c r="N741" s="346"/>
      <c r="O741" s="346"/>
      <c r="P741" s="346"/>
      <c r="Q741" s="346"/>
      <c r="R741" s="346"/>
      <c r="S741" s="346"/>
      <c r="T741" s="346"/>
      <c r="U741" s="346"/>
      <c r="V741" s="346"/>
      <c r="W741" s="346"/>
      <c r="X741" s="346"/>
      <c r="Y741" s="346"/>
      <c r="Z741" s="346"/>
    </row>
    <row r="742" spans="1:26" ht="15" thickBot="1">
      <c r="A742" s="344"/>
      <c r="B742" s="346"/>
      <c r="C742" s="346"/>
      <c r="D742" s="346"/>
      <c r="E742" s="346"/>
      <c r="F742" s="346"/>
      <c r="G742" s="346"/>
      <c r="H742" s="346"/>
      <c r="I742" s="346"/>
      <c r="J742" s="346"/>
      <c r="K742" s="346"/>
      <c r="L742" s="346"/>
      <c r="M742" s="346"/>
      <c r="N742" s="346"/>
      <c r="O742" s="346"/>
      <c r="P742" s="346"/>
      <c r="Q742" s="346"/>
      <c r="R742" s="346"/>
      <c r="S742" s="346"/>
      <c r="T742" s="346"/>
      <c r="U742" s="346"/>
      <c r="V742" s="346"/>
      <c r="W742" s="346"/>
      <c r="X742" s="346"/>
      <c r="Y742" s="346"/>
      <c r="Z742" s="346"/>
    </row>
    <row r="743" spans="1:26" ht="15" thickBot="1">
      <c r="A743" s="344"/>
      <c r="B743" s="346"/>
      <c r="C743" s="346"/>
      <c r="D743" s="346"/>
      <c r="E743" s="346"/>
      <c r="F743" s="346"/>
      <c r="G743" s="346"/>
      <c r="H743" s="346"/>
      <c r="I743" s="346"/>
      <c r="J743" s="346"/>
      <c r="K743" s="346"/>
      <c r="L743" s="346"/>
      <c r="M743" s="346"/>
      <c r="N743" s="346"/>
      <c r="O743" s="346"/>
      <c r="P743" s="346"/>
      <c r="Q743" s="346"/>
      <c r="R743" s="346"/>
      <c r="S743" s="346"/>
      <c r="T743" s="346"/>
      <c r="U743" s="346"/>
      <c r="V743" s="346"/>
      <c r="W743" s="346"/>
      <c r="X743" s="346"/>
      <c r="Y743" s="346"/>
      <c r="Z743" s="346"/>
    </row>
    <row r="744" spans="1:26" ht="15" thickBot="1">
      <c r="A744" s="344"/>
      <c r="B744" s="346"/>
      <c r="C744" s="346"/>
      <c r="D744" s="346"/>
      <c r="E744" s="346"/>
      <c r="F744" s="346"/>
      <c r="G744" s="346"/>
      <c r="H744" s="346"/>
      <c r="I744" s="346"/>
      <c r="J744" s="346"/>
      <c r="K744" s="346"/>
      <c r="L744" s="346"/>
      <c r="M744" s="346"/>
      <c r="N744" s="346"/>
      <c r="O744" s="346"/>
      <c r="P744" s="346"/>
      <c r="Q744" s="346"/>
      <c r="R744" s="346"/>
      <c r="S744" s="346"/>
      <c r="T744" s="346"/>
      <c r="U744" s="346"/>
      <c r="V744" s="346"/>
      <c r="W744" s="346"/>
      <c r="X744" s="346"/>
      <c r="Y744" s="346"/>
      <c r="Z744" s="346"/>
    </row>
    <row r="745" spans="1:26" ht="15" thickBot="1">
      <c r="A745" s="344"/>
      <c r="B745" s="346"/>
      <c r="C745" s="346"/>
      <c r="D745" s="346"/>
      <c r="E745" s="346"/>
      <c r="F745" s="346"/>
      <c r="G745" s="346"/>
      <c r="H745" s="346"/>
      <c r="I745" s="346"/>
      <c r="J745" s="346"/>
      <c r="K745" s="346"/>
      <c r="L745" s="346"/>
      <c r="M745" s="346"/>
      <c r="N745" s="346"/>
      <c r="O745" s="346"/>
      <c r="P745" s="346"/>
      <c r="Q745" s="346"/>
      <c r="R745" s="346"/>
      <c r="S745" s="346"/>
      <c r="T745" s="346"/>
      <c r="U745" s="346"/>
      <c r="V745" s="346"/>
      <c r="W745" s="346"/>
      <c r="X745" s="346"/>
      <c r="Y745" s="346"/>
      <c r="Z745" s="346"/>
    </row>
    <row r="746" spans="1:26" ht="15" thickBot="1">
      <c r="A746" s="344"/>
      <c r="B746" s="346"/>
      <c r="C746" s="346"/>
      <c r="D746" s="346"/>
      <c r="E746" s="346"/>
      <c r="F746" s="346"/>
      <c r="G746" s="346"/>
      <c r="H746" s="346"/>
      <c r="I746" s="346"/>
      <c r="J746" s="346"/>
      <c r="K746" s="346"/>
      <c r="L746" s="346"/>
      <c r="M746" s="346"/>
      <c r="N746" s="346"/>
      <c r="O746" s="346"/>
      <c r="P746" s="346"/>
      <c r="Q746" s="346"/>
      <c r="R746" s="346"/>
      <c r="S746" s="346"/>
      <c r="T746" s="346"/>
      <c r="U746" s="346"/>
      <c r="V746" s="346"/>
      <c r="W746" s="346"/>
      <c r="X746" s="346"/>
      <c r="Y746" s="346"/>
      <c r="Z746" s="346"/>
    </row>
    <row r="747" spans="1:26" ht="15" thickBot="1">
      <c r="A747" s="344"/>
      <c r="B747" s="346"/>
      <c r="C747" s="346"/>
      <c r="D747" s="346"/>
      <c r="E747" s="346"/>
      <c r="F747" s="346"/>
      <c r="G747" s="346"/>
      <c r="H747" s="346"/>
      <c r="I747" s="346"/>
      <c r="J747" s="346"/>
      <c r="K747" s="346"/>
      <c r="L747" s="346"/>
      <c r="M747" s="346"/>
      <c r="N747" s="346"/>
      <c r="O747" s="346"/>
      <c r="P747" s="346"/>
      <c r="Q747" s="346"/>
      <c r="R747" s="346"/>
      <c r="S747" s="346"/>
      <c r="T747" s="346"/>
      <c r="U747" s="346"/>
      <c r="V747" s="346"/>
      <c r="W747" s="346"/>
      <c r="X747" s="346"/>
      <c r="Y747" s="346"/>
      <c r="Z747" s="346"/>
    </row>
    <row r="748" spans="1:26" ht="15" thickBot="1">
      <c r="A748" s="344"/>
      <c r="B748" s="346"/>
      <c r="C748" s="346"/>
      <c r="D748" s="346"/>
      <c r="E748" s="346"/>
      <c r="F748" s="346"/>
      <c r="G748" s="346"/>
      <c r="H748" s="346"/>
      <c r="I748" s="346"/>
      <c r="J748" s="346"/>
      <c r="K748" s="346"/>
      <c r="L748" s="346"/>
      <c r="M748" s="346"/>
      <c r="N748" s="346"/>
      <c r="O748" s="346"/>
      <c r="P748" s="346"/>
      <c r="Q748" s="346"/>
      <c r="R748" s="346"/>
      <c r="S748" s="346"/>
      <c r="T748" s="346"/>
      <c r="U748" s="346"/>
      <c r="V748" s="346"/>
      <c r="W748" s="346"/>
      <c r="X748" s="346"/>
      <c r="Y748" s="346"/>
      <c r="Z748" s="346"/>
    </row>
    <row r="749" spans="1:26" ht="15" thickBot="1">
      <c r="A749" s="344"/>
      <c r="B749" s="346"/>
      <c r="C749" s="346"/>
      <c r="D749" s="346"/>
      <c r="E749" s="346"/>
      <c r="F749" s="346"/>
      <c r="G749" s="346"/>
      <c r="H749" s="346"/>
      <c r="I749" s="346"/>
      <c r="J749" s="346"/>
      <c r="K749" s="346"/>
      <c r="L749" s="346"/>
      <c r="M749" s="346"/>
      <c r="N749" s="346"/>
      <c r="O749" s="346"/>
      <c r="P749" s="346"/>
      <c r="Q749" s="346"/>
      <c r="R749" s="346"/>
      <c r="S749" s="346"/>
      <c r="T749" s="346"/>
      <c r="U749" s="346"/>
      <c r="V749" s="346"/>
      <c r="W749" s="346"/>
      <c r="X749" s="346"/>
      <c r="Y749" s="346"/>
      <c r="Z749" s="346"/>
    </row>
    <row r="750" spans="1:26" ht="15" thickBot="1">
      <c r="A750" s="344"/>
      <c r="B750" s="346"/>
      <c r="C750" s="346"/>
      <c r="D750" s="346"/>
      <c r="E750" s="346"/>
      <c r="F750" s="346"/>
      <c r="G750" s="346"/>
      <c r="H750" s="346"/>
      <c r="I750" s="346"/>
      <c r="J750" s="346"/>
      <c r="K750" s="346"/>
      <c r="L750" s="346"/>
      <c r="M750" s="346"/>
      <c r="N750" s="346"/>
      <c r="O750" s="346"/>
      <c r="P750" s="346"/>
      <c r="Q750" s="346"/>
      <c r="R750" s="346"/>
      <c r="S750" s="346"/>
      <c r="T750" s="346"/>
      <c r="U750" s="346"/>
      <c r="V750" s="346"/>
      <c r="W750" s="346"/>
      <c r="X750" s="346"/>
      <c r="Y750" s="346"/>
      <c r="Z750" s="346"/>
    </row>
    <row r="751" spans="1:26" ht="15" thickBot="1">
      <c r="A751" s="344"/>
      <c r="B751" s="346"/>
      <c r="C751" s="346"/>
      <c r="D751" s="346"/>
      <c r="E751" s="346"/>
      <c r="F751" s="346"/>
      <c r="G751" s="346"/>
      <c r="H751" s="346"/>
      <c r="I751" s="346"/>
      <c r="J751" s="346"/>
      <c r="K751" s="346"/>
      <c r="L751" s="346"/>
      <c r="M751" s="346"/>
      <c r="N751" s="346"/>
      <c r="O751" s="346"/>
      <c r="P751" s="346"/>
      <c r="Q751" s="346"/>
      <c r="R751" s="346"/>
      <c r="S751" s="346"/>
      <c r="T751" s="346"/>
      <c r="U751" s="346"/>
      <c r="V751" s="346"/>
      <c r="W751" s="346"/>
      <c r="X751" s="346"/>
      <c r="Y751" s="346"/>
      <c r="Z751" s="346"/>
    </row>
    <row r="752" spans="1:26" ht="15" thickBot="1">
      <c r="A752" s="344"/>
      <c r="B752" s="346"/>
      <c r="C752" s="346"/>
      <c r="D752" s="346"/>
      <c r="E752" s="346"/>
      <c r="F752" s="346"/>
      <c r="G752" s="346"/>
      <c r="H752" s="346"/>
      <c r="I752" s="346"/>
      <c r="J752" s="346"/>
      <c r="K752" s="346"/>
      <c r="L752" s="346"/>
      <c r="M752" s="346"/>
      <c r="N752" s="346"/>
      <c r="O752" s="346"/>
      <c r="P752" s="346"/>
      <c r="Q752" s="346"/>
      <c r="R752" s="346"/>
      <c r="S752" s="346"/>
      <c r="T752" s="346"/>
      <c r="U752" s="346"/>
      <c r="V752" s="346"/>
      <c r="W752" s="346"/>
      <c r="X752" s="346"/>
      <c r="Y752" s="346"/>
      <c r="Z752" s="346"/>
    </row>
    <row r="753" spans="1:26" ht="15" thickBot="1">
      <c r="A753" s="344"/>
      <c r="B753" s="346"/>
      <c r="C753" s="346"/>
      <c r="D753" s="346"/>
      <c r="E753" s="346"/>
      <c r="F753" s="346"/>
      <c r="G753" s="346"/>
      <c r="H753" s="346"/>
      <c r="I753" s="346"/>
      <c r="J753" s="346"/>
      <c r="K753" s="346"/>
      <c r="L753" s="346"/>
      <c r="M753" s="346"/>
      <c r="N753" s="346"/>
      <c r="O753" s="346"/>
      <c r="P753" s="346"/>
      <c r="Q753" s="346"/>
      <c r="R753" s="346"/>
      <c r="S753" s="346"/>
      <c r="T753" s="346"/>
      <c r="U753" s="346"/>
      <c r="V753" s="346"/>
      <c r="W753" s="346"/>
      <c r="X753" s="346"/>
      <c r="Y753" s="346"/>
      <c r="Z753" s="346"/>
    </row>
    <row r="754" spans="1:26" ht="15" thickBot="1">
      <c r="A754" s="344"/>
      <c r="B754" s="346"/>
      <c r="C754" s="346"/>
      <c r="D754" s="346"/>
      <c r="E754" s="346"/>
      <c r="F754" s="346"/>
      <c r="G754" s="346"/>
      <c r="H754" s="346"/>
      <c r="I754" s="346"/>
      <c r="J754" s="346"/>
      <c r="K754" s="346"/>
      <c r="L754" s="346"/>
      <c r="M754" s="346"/>
      <c r="N754" s="346"/>
      <c r="O754" s="346"/>
      <c r="P754" s="346"/>
      <c r="Q754" s="346"/>
      <c r="R754" s="346"/>
      <c r="S754" s="346"/>
      <c r="T754" s="346"/>
      <c r="U754" s="346"/>
      <c r="V754" s="346"/>
      <c r="W754" s="346"/>
      <c r="X754" s="346"/>
      <c r="Y754" s="346"/>
      <c r="Z754" s="346"/>
    </row>
    <row r="755" spans="1:26" ht="15" thickBot="1">
      <c r="A755" s="344"/>
      <c r="B755" s="346"/>
      <c r="C755" s="346"/>
      <c r="D755" s="346"/>
      <c r="E755" s="346"/>
      <c r="F755" s="346"/>
      <c r="G755" s="346"/>
      <c r="H755" s="346"/>
      <c r="I755" s="346"/>
      <c r="J755" s="346"/>
      <c r="K755" s="346"/>
      <c r="L755" s="346"/>
      <c r="M755" s="346"/>
      <c r="N755" s="346"/>
      <c r="O755" s="346"/>
      <c r="P755" s="346"/>
      <c r="Q755" s="346"/>
      <c r="R755" s="346"/>
      <c r="S755" s="346"/>
      <c r="T755" s="346"/>
      <c r="U755" s="346"/>
      <c r="V755" s="346"/>
      <c r="W755" s="346"/>
      <c r="X755" s="346"/>
      <c r="Y755" s="346"/>
      <c r="Z755" s="346"/>
    </row>
    <row r="756" spans="1:26" ht="15" thickBot="1">
      <c r="A756" s="344"/>
      <c r="B756" s="346"/>
      <c r="C756" s="346"/>
      <c r="D756" s="346"/>
      <c r="E756" s="346"/>
      <c r="F756" s="346"/>
      <c r="G756" s="346"/>
      <c r="H756" s="346"/>
      <c r="I756" s="346"/>
      <c r="J756" s="346"/>
      <c r="K756" s="346"/>
      <c r="L756" s="346"/>
      <c r="M756" s="346"/>
      <c r="N756" s="346"/>
      <c r="O756" s="346"/>
      <c r="P756" s="346"/>
      <c r="Q756" s="346"/>
      <c r="R756" s="346"/>
      <c r="S756" s="346"/>
      <c r="T756" s="346"/>
      <c r="U756" s="346"/>
      <c r="V756" s="346"/>
      <c r="W756" s="346"/>
      <c r="X756" s="346"/>
      <c r="Y756" s="346"/>
      <c r="Z756" s="346"/>
    </row>
    <row r="757" spans="1:26" ht="15" thickBot="1">
      <c r="A757" s="344"/>
      <c r="B757" s="346"/>
      <c r="C757" s="346"/>
      <c r="D757" s="346"/>
      <c r="E757" s="346"/>
      <c r="F757" s="346"/>
      <c r="G757" s="346"/>
      <c r="H757" s="346"/>
      <c r="I757" s="346"/>
      <c r="J757" s="346"/>
      <c r="K757" s="346"/>
      <c r="L757" s="346"/>
      <c r="M757" s="346"/>
      <c r="N757" s="346"/>
      <c r="O757" s="346"/>
      <c r="P757" s="346"/>
      <c r="Q757" s="346"/>
      <c r="R757" s="346"/>
      <c r="S757" s="346"/>
      <c r="T757" s="346"/>
      <c r="U757" s="346"/>
      <c r="V757" s="346"/>
      <c r="W757" s="346"/>
      <c r="X757" s="346"/>
      <c r="Y757" s="346"/>
      <c r="Z757" s="346"/>
    </row>
    <row r="758" spans="1:26" ht="15" thickBot="1">
      <c r="A758" s="344"/>
      <c r="B758" s="346"/>
      <c r="C758" s="346"/>
      <c r="D758" s="346"/>
      <c r="E758" s="346"/>
      <c r="F758" s="346"/>
      <c r="G758" s="346"/>
      <c r="H758" s="346"/>
      <c r="I758" s="346"/>
      <c r="J758" s="346"/>
      <c r="K758" s="346"/>
      <c r="L758" s="346"/>
      <c r="M758" s="346"/>
      <c r="N758" s="346"/>
      <c r="O758" s="346"/>
      <c r="P758" s="346"/>
      <c r="Q758" s="346"/>
      <c r="R758" s="346"/>
      <c r="S758" s="346"/>
      <c r="T758" s="346"/>
      <c r="U758" s="346"/>
      <c r="V758" s="346"/>
      <c r="W758" s="346"/>
      <c r="X758" s="346"/>
      <c r="Y758" s="346"/>
      <c r="Z758" s="346"/>
    </row>
    <row r="759" spans="1:26" ht="15" thickBot="1">
      <c r="A759" s="344"/>
      <c r="B759" s="346"/>
      <c r="C759" s="346"/>
      <c r="D759" s="346"/>
      <c r="E759" s="346"/>
      <c r="F759" s="346"/>
      <c r="G759" s="346"/>
      <c r="H759" s="346"/>
      <c r="I759" s="346"/>
      <c r="J759" s="346"/>
      <c r="K759" s="346"/>
      <c r="L759" s="346"/>
      <c r="M759" s="346"/>
      <c r="N759" s="346"/>
      <c r="O759" s="346"/>
      <c r="P759" s="346"/>
      <c r="Q759" s="346"/>
      <c r="R759" s="346"/>
      <c r="S759" s="346"/>
      <c r="T759" s="346"/>
      <c r="U759" s="346"/>
      <c r="V759" s="346"/>
      <c r="W759" s="346"/>
      <c r="X759" s="346"/>
      <c r="Y759" s="346"/>
      <c r="Z759" s="346"/>
    </row>
    <row r="760" spans="1:26" ht="15" thickBot="1">
      <c r="A760" s="344"/>
      <c r="B760" s="346"/>
      <c r="C760" s="346"/>
      <c r="D760" s="346"/>
      <c r="E760" s="346"/>
      <c r="F760" s="346"/>
      <c r="G760" s="346"/>
      <c r="H760" s="346"/>
      <c r="I760" s="346"/>
      <c r="J760" s="346"/>
      <c r="K760" s="346"/>
      <c r="L760" s="346"/>
      <c r="M760" s="346"/>
      <c r="N760" s="346"/>
      <c r="O760" s="346"/>
      <c r="P760" s="346"/>
      <c r="Q760" s="346"/>
      <c r="R760" s="346"/>
      <c r="S760" s="346"/>
      <c r="T760" s="346"/>
      <c r="U760" s="346"/>
      <c r="V760" s="346"/>
      <c r="W760" s="346"/>
      <c r="X760" s="346"/>
      <c r="Y760" s="346"/>
      <c r="Z760" s="346"/>
    </row>
    <row r="761" spans="1:26" ht="15" thickBot="1">
      <c r="A761" s="344"/>
      <c r="B761" s="346"/>
      <c r="C761" s="346"/>
      <c r="D761" s="346"/>
      <c r="E761" s="346"/>
      <c r="F761" s="346"/>
      <c r="G761" s="346"/>
      <c r="H761" s="346"/>
      <c r="I761" s="346"/>
      <c r="J761" s="346"/>
      <c r="K761" s="346"/>
      <c r="L761" s="346"/>
      <c r="M761" s="346"/>
      <c r="N761" s="346"/>
      <c r="O761" s="346"/>
      <c r="P761" s="346"/>
      <c r="Q761" s="346"/>
      <c r="R761" s="346"/>
      <c r="S761" s="346"/>
      <c r="T761" s="346"/>
      <c r="U761" s="346"/>
      <c r="V761" s="346"/>
      <c r="W761" s="346"/>
      <c r="X761" s="346"/>
      <c r="Y761" s="346"/>
      <c r="Z761" s="346"/>
    </row>
    <row r="762" spans="1:26" ht="15" thickBot="1">
      <c r="A762" s="344"/>
      <c r="B762" s="346"/>
      <c r="C762" s="346"/>
      <c r="D762" s="346"/>
      <c r="E762" s="346"/>
      <c r="F762" s="346"/>
      <c r="G762" s="346"/>
      <c r="H762" s="346"/>
      <c r="I762" s="346"/>
      <c r="J762" s="346"/>
      <c r="K762" s="346"/>
      <c r="L762" s="346"/>
      <c r="M762" s="346"/>
      <c r="N762" s="346"/>
      <c r="O762" s="346"/>
      <c r="P762" s="346"/>
      <c r="Q762" s="346"/>
      <c r="R762" s="346"/>
      <c r="S762" s="346"/>
      <c r="T762" s="346"/>
      <c r="U762" s="346"/>
      <c r="V762" s="346"/>
      <c r="W762" s="346"/>
      <c r="X762" s="346"/>
      <c r="Y762" s="346"/>
      <c r="Z762" s="346"/>
    </row>
    <row r="763" spans="1:26" ht="15" thickBot="1">
      <c r="A763" s="344"/>
      <c r="B763" s="346"/>
      <c r="C763" s="346"/>
      <c r="D763" s="346"/>
      <c r="E763" s="346"/>
      <c r="F763" s="346"/>
      <c r="G763" s="346"/>
      <c r="H763" s="346"/>
      <c r="I763" s="346"/>
      <c r="J763" s="346"/>
      <c r="K763" s="346"/>
      <c r="L763" s="346"/>
      <c r="M763" s="346"/>
      <c r="N763" s="346"/>
      <c r="O763" s="346"/>
      <c r="P763" s="346"/>
      <c r="Q763" s="346"/>
      <c r="R763" s="346"/>
      <c r="S763" s="346"/>
      <c r="T763" s="346"/>
      <c r="U763" s="346"/>
      <c r="V763" s="346"/>
      <c r="W763" s="346"/>
      <c r="X763" s="346"/>
      <c r="Y763" s="346"/>
      <c r="Z763" s="346"/>
    </row>
    <row r="764" spans="1:26" ht="15" thickBot="1">
      <c r="A764" s="344"/>
      <c r="B764" s="346"/>
      <c r="C764" s="346"/>
      <c r="D764" s="346"/>
      <c r="E764" s="346"/>
      <c r="F764" s="346"/>
      <c r="G764" s="346"/>
      <c r="H764" s="346"/>
      <c r="I764" s="346"/>
      <c r="J764" s="346"/>
      <c r="K764" s="346"/>
      <c r="L764" s="346"/>
      <c r="M764" s="346"/>
      <c r="N764" s="346"/>
      <c r="O764" s="346"/>
      <c r="P764" s="346"/>
      <c r="Q764" s="346"/>
      <c r="R764" s="346"/>
      <c r="S764" s="346"/>
      <c r="T764" s="346"/>
      <c r="U764" s="346"/>
      <c r="V764" s="346"/>
      <c r="W764" s="346"/>
      <c r="X764" s="346"/>
      <c r="Y764" s="346"/>
      <c r="Z764" s="346"/>
    </row>
    <row r="765" spans="1:26" ht="15" thickBot="1">
      <c r="A765" s="344"/>
      <c r="B765" s="346"/>
      <c r="C765" s="346"/>
      <c r="D765" s="346"/>
      <c r="E765" s="346"/>
      <c r="F765" s="346"/>
      <c r="G765" s="346"/>
      <c r="H765" s="346"/>
      <c r="I765" s="346"/>
      <c r="J765" s="346"/>
      <c r="K765" s="346"/>
      <c r="L765" s="346"/>
      <c r="M765" s="346"/>
      <c r="N765" s="346"/>
      <c r="O765" s="346"/>
      <c r="P765" s="346"/>
      <c r="Q765" s="346"/>
      <c r="R765" s="346"/>
      <c r="S765" s="346"/>
      <c r="T765" s="346"/>
      <c r="U765" s="346"/>
      <c r="V765" s="346"/>
      <c r="W765" s="346"/>
      <c r="X765" s="346"/>
      <c r="Y765" s="346"/>
      <c r="Z765" s="346"/>
    </row>
    <row r="766" spans="1:26" ht="15" thickBot="1">
      <c r="A766" s="344"/>
      <c r="B766" s="346"/>
      <c r="C766" s="346"/>
      <c r="D766" s="346"/>
      <c r="E766" s="346"/>
      <c r="F766" s="346"/>
      <c r="G766" s="346"/>
      <c r="H766" s="346"/>
      <c r="I766" s="346"/>
      <c r="J766" s="346"/>
      <c r="K766" s="346"/>
      <c r="L766" s="346"/>
      <c r="M766" s="346"/>
      <c r="N766" s="346"/>
      <c r="O766" s="346"/>
      <c r="P766" s="346"/>
      <c r="Q766" s="346"/>
      <c r="R766" s="346"/>
      <c r="S766" s="346"/>
      <c r="T766" s="346"/>
      <c r="U766" s="346"/>
      <c r="V766" s="346"/>
      <c r="W766" s="346"/>
      <c r="X766" s="346"/>
      <c r="Y766" s="346"/>
      <c r="Z766" s="346"/>
    </row>
    <row r="767" spans="1:26" ht="15" thickBot="1">
      <c r="A767" s="344"/>
      <c r="B767" s="346"/>
      <c r="C767" s="346"/>
      <c r="D767" s="346"/>
      <c r="E767" s="346"/>
      <c r="F767" s="346"/>
      <c r="G767" s="346"/>
      <c r="H767" s="346"/>
      <c r="I767" s="346"/>
      <c r="J767" s="346"/>
      <c r="K767" s="346"/>
      <c r="L767" s="346"/>
      <c r="M767" s="346"/>
      <c r="N767" s="346"/>
      <c r="O767" s="346"/>
      <c r="P767" s="346"/>
      <c r="Q767" s="346"/>
      <c r="R767" s="346"/>
      <c r="S767" s="346"/>
      <c r="T767" s="346"/>
      <c r="U767" s="346"/>
      <c r="V767" s="346"/>
      <c r="W767" s="346"/>
      <c r="X767" s="346"/>
      <c r="Y767" s="346"/>
      <c r="Z767" s="346"/>
    </row>
    <row r="768" spans="1:26" ht="15" thickBot="1">
      <c r="A768" s="344"/>
      <c r="B768" s="346"/>
      <c r="C768" s="346"/>
      <c r="D768" s="346"/>
      <c r="E768" s="346"/>
      <c r="F768" s="346"/>
      <c r="G768" s="346"/>
      <c r="H768" s="346"/>
      <c r="I768" s="346"/>
      <c r="J768" s="346"/>
      <c r="K768" s="346"/>
      <c r="L768" s="346"/>
      <c r="M768" s="346"/>
      <c r="N768" s="346"/>
      <c r="O768" s="346"/>
      <c r="P768" s="346"/>
      <c r="Q768" s="346"/>
      <c r="R768" s="346"/>
      <c r="S768" s="346"/>
      <c r="T768" s="346"/>
      <c r="U768" s="346"/>
      <c r="V768" s="346"/>
      <c r="W768" s="346"/>
      <c r="X768" s="346"/>
      <c r="Y768" s="346"/>
      <c r="Z768" s="346"/>
    </row>
    <row r="769" spans="1:26" ht="15" thickBot="1">
      <c r="A769" s="344"/>
      <c r="B769" s="346"/>
      <c r="C769" s="346"/>
      <c r="D769" s="346"/>
      <c r="E769" s="346"/>
      <c r="F769" s="346"/>
      <c r="G769" s="346"/>
      <c r="H769" s="346"/>
      <c r="I769" s="346"/>
      <c r="J769" s="346"/>
      <c r="K769" s="346"/>
      <c r="L769" s="346"/>
      <c r="M769" s="346"/>
      <c r="N769" s="346"/>
      <c r="O769" s="346"/>
      <c r="P769" s="346"/>
      <c r="Q769" s="346"/>
      <c r="R769" s="346"/>
      <c r="S769" s="346"/>
      <c r="T769" s="346"/>
      <c r="U769" s="346"/>
      <c r="V769" s="346"/>
      <c r="W769" s="346"/>
      <c r="X769" s="346"/>
      <c r="Y769" s="346"/>
      <c r="Z769" s="346"/>
    </row>
    <row r="770" spans="1:26" ht="15" thickBot="1">
      <c r="A770" s="344"/>
      <c r="B770" s="346"/>
      <c r="C770" s="346"/>
      <c r="D770" s="346"/>
      <c r="E770" s="346"/>
      <c r="F770" s="346"/>
      <c r="G770" s="346"/>
      <c r="H770" s="346"/>
      <c r="I770" s="346"/>
      <c r="J770" s="346"/>
      <c r="K770" s="346"/>
      <c r="L770" s="346"/>
      <c r="M770" s="346"/>
      <c r="N770" s="346"/>
      <c r="O770" s="346"/>
      <c r="P770" s="346"/>
      <c r="Q770" s="346"/>
      <c r="R770" s="346"/>
      <c r="S770" s="346"/>
      <c r="T770" s="346"/>
      <c r="U770" s="346"/>
      <c r="V770" s="346"/>
      <c r="W770" s="346"/>
      <c r="X770" s="346"/>
      <c r="Y770" s="346"/>
      <c r="Z770" s="346"/>
    </row>
    <row r="771" spans="1:26" ht="15" thickBot="1">
      <c r="A771" s="344"/>
      <c r="B771" s="346"/>
      <c r="C771" s="346"/>
      <c r="D771" s="346"/>
      <c r="E771" s="346"/>
      <c r="F771" s="346"/>
      <c r="G771" s="346"/>
      <c r="H771" s="346"/>
      <c r="I771" s="346"/>
      <c r="J771" s="346"/>
      <c r="K771" s="346"/>
      <c r="L771" s="346"/>
      <c r="M771" s="346"/>
      <c r="N771" s="346"/>
      <c r="O771" s="346"/>
      <c r="P771" s="346"/>
      <c r="Q771" s="346"/>
      <c r="R771" s="346"/>
      <c r="S771" s="346"/>
      <c r="T771" s="346"/>
      <c r="U771" s="346"/>
      <c r="V771" s="346"/>
      <c r="W771" s="346"/>
      <c r="X771" s="346"/>
      <c r="Y771" s="346"/>
      <c r="Z771" s="346"/>
    </row>
    <row r="772" spans="1:26" ht="15" thickBot="1">
      <c r="A772" s="344"/>
      <c r="B772" s="346"/>
      <c r="C772" s="346"/>
      <c r="D772" s="346"/>
      <c r="E772" s="346"/>
      <c r="F772" s="346"/>
      <c r="G772" s="346"/>
      <c r="H772" s="346"/>
      <c r="I772" s="346"/>
      <c r="J772" s="346"/>
      <c r="K772" s="346"/>
      <c r="L772" s="346"/>
      <c r="M772" s="346"/>
      <c r="N772" s="346"/>
      <c r="O772" s="346"/>
      <c r="P772" s="346"/>
      <c r="Q772" s="346"/>
      <c r="R772" s="346"/>
      <c r="S772" s="346"/>
      <c r="T772" s="346"/>
      <c r="U772" s="346"/>
      <c r="V772" s="346"/>
      <c r="W772" s="346"/>
      <c r="X772" s="346"/>
      <c r="Y772" s="346"/>
      <c r="Z772" s="346"/>
    </row>
    <row r="773" spans="1:26" ht="15" thickBot="1">
      <c r="A773" s="344"/>
      <c r="B773" s="346"/>
      <c r="C773" s="346"/>
      <c r="D773" s="346"/>
      <c r="E773" s="346"/>
      <c r="F773" s="346"/>
      <c r="G773" s="346"/>
      <c r="H773" s="346"/>
      <c r="I773" s="346"/>
      <c r="J773" s="346"/>
      <c r="K773" s="346"/>
      <c r="L773" s="346"/>
      <c r="M773" s="346"/>
      <c r="N773" s="346"/>
      <c r="O773" s="346"/>
      <c r="P773" s="346"/>
      <c r="Q773" s="346"/>
      <c r="R773" s="346"/>
      <c r="S773" s="346"/>
      <c r="T773" s="346"/>
      <c r="U773" s="346"/>
      <c r="V773" s="346"/>
      <c r="W773" s="346"/>
      <c r="X773" s="346"/>
      <c r="Y773" s="346"/>
      <c r="Z773" s="346"/>
    </row>
    <row r="774" spans="1:26" ht="15" thickBot="1">
      <c r="A774" s="344"/>
      <c r="B774" s="346"/>
      <c r="C774" s="346"/>
      <c r="D774" s="346"/>
      <c r="E774" s="346"/>
      <c r="F774" s="346"/>
      <c r="G774" s="346"/>
      <c r="H774" s="346"/>
      <c r="I774" s="346"/>
      <c r="J774" s="346"/>
      <c r="K774" s="346"/>
      <c r="L774" s="346"/>
      <c r="M774" s="346"/>
      <c r="N774" s="346"/>
      <c r="O774" s="346"/>
      <c r="P774" s="346"/>
      <c r="Q774" s="346"/>
      <c r="R774" s="346"/>
      <c r="S774" s="346"/>
      <c r="T774" s="346"/>
      <c r="U774" s="346"/>
      <c r="V774" s="346"/>
      <c r="W774" s="346"/>
      <c r="X774" s="346"/>
      <c r="Y774" s="346"/>
      <c r="Z774" s="346"/>
    </row>
    <row r="775" spans="1:26" ht="15" thickBot="1">
      <c r="A775" s="344"/>
      <c r="B775" s="346"/>
      <c r="C775" s="346"/>
      <c r="D775" s="346"/>
      <c r="E775" s="346"/>
      <c r="F775" s="346"/>
      <c r="G775" s="346"/>
      <c r="H775" s="346"/>
      <c r="I775" s="346"/>
      <c r="J775" s="346"/>
      <c r="K775" s="346"/>
      <c r="L775" s="346"/>
      <c r="M775" s="346"/>
      <c r="N775" s="346"/>
      <c r="O775" s="346"/>
      <c r="P775" s="346"/>
      <c r="Q775" s="346"/>
      <c r="R775" s="346"/>
      <c r="S775" s="346"/>
      <c r="T775" s="346"/>
      <c r="U775" s="346"/>
      <c r="V775" s="346"/>
      <c r="W775" s="346"/>
      <c r="X775" s="346"/>
      <c r="Y775" s="346"/>
      <c r="Z775" s="346"/>
    </row>
    <row r="776" spans="1:26" ht="15" thickBot="1">
      <c r="A776" s="344"/>
      <c r="B776" s="346"/>
      <c r="C776" s="346"/>
      <c r="D776" s="346"/>
      <c r="E776" s="346"/>
      <c r="F776" s="346"/>
      <c r="G776" s="346"/>
      <c r="H776" s="346"/>
      <c r="I776" s="346"/>
      <c r="J776" s="346"/>
      <c r="K776" s="346"/>
      <c r="L776" s="346"/>
      <c r="M776" s="346"/>
      <c r="N776" s="346"/>
      <c r="O776" s="346"/>
      <c r="P776" s="346"/>
      <c r="Q776" s="346"/>
      <c r="R776" s="346"/>
      <c r="S776" s="346"/>
      <c r="T776" s="346"/>
      <c r="U776" s="346"/>
      <c r="V776" s="346"/>
      <c r="W776" s="346"/>
      <c r="X776" s="346"/>
      <c r="Y776" s="346"/>
      <c r="Z776" s="346"/>
    </row>
    <row r="777" spans="1:26" ht="15" thickBot="1">
      <c r="A777" s="344"/>
      <c r="B777" s="346"/>
      <c r="C777" s="346"/>
      <c r="D777" s="346"/>
      <c r="E777" s="346"/>
      <c r="F777" s="346"/>
      <c r="G777" s="346"/>
      <c r="H777" s="346"/>
      <c r="I777" s="346"/>
      <c r="J777" s="346"/>
      <c r="K777" s="346"/>
      <c r="L777" s="346"/>
      <c r="M777" s="346"/>
      <c r="N777" s="346"/>
      <c r="O777" s="346"/>
      <c r="P777" s="346"/>
      <c r="Q777" s="346"/>
      <c r="R777" s="346"/>
      <c r="S777" s="346"/>
      <c r="T777" s="346"/>
      <c r="U777" s="346"/>
      <c r="V777" s="346"/>
      <c r="W777" s="346"/>
      <c r="X777" s="346"/>
      <c r="Y777" s="346"/>
      <c r="Z777" s="346"/>
    </row>
    <row r="778" spans="1:26" ht="15" thickBot="1">
      <c r="A778" s="344"/>
      <c r="B778" s="346"/>
      <c r="C778" s="346"/>
      <c r="D778" s="346"/>
      <c r="E778" s="346"/>
      <c r="F778" s="346"/>
      <c r="G778" s="346"/>
      <c r="H778" s="346"/>
      <c r="I778" s="346"/>
      <c r="J778" s="346"/>
      <c r="K778" s="346"/>
      <c r="L778" s="346"/>
      <c r="M778" s="346"/>
      <c r="N778" s="346"/>
      <c r="O778" s="346"/>
      <c r="P778" s="346"/>
      <c r="Q778" s="346"/>
      <c r="R778" s="346"/>
      <c r="S778" s="346"/>
      <c r="T778" s="346"/>
      <c r="U778" s="346"/>
      <c r="V778" s="346"/>
      <c r="W778" s="346"/>
      <c r="X778" s="346"/>
      <c r="Y778" s="346"/>
      <c r="Z778" s="346"/>
    </row>
    <row r="779" spans="1:26" ht="15" thickBot="1">
      <c r="A779" s="344"/>
      <c r="B779" s="346"/>
      <c r="C779" s="346"/>
      <c r="D779" s="346"/>
      <c r="E779" s="346"/>
      <c r="F779" s="346"/>
      <c r="G779" s="346"/>
      <c r="H779" s="346"/>
      <c r="I779" s="346"/>
      <c r="J779" s="346"/>
      <c r="K779" s="346"/>
      <c r="L779" s="346"/>
      <c r="M779" s="346"/>
      <c r="N779" s="346"/>
      <c r="O779" s="346"/>
      <c r="P779" s="346"/>
      <c r="Q779" s="346"/>
      <c r="R779" s="346"/>
      <c r="S779" s="346"/>
      <c r="T779" s="346"/>
      <c r="U779" s="346"/>
      <c r="V779" s="346"/>
      <c r="W779" s="346"/>
      <c r="X779" s="346"/>
      <c r="Y779" s="346"/>
      <c r="Z779" s="346"/>
    </row>
    <row r="780" spans="1:26" ht="15" thickBot="1">
      <c r="A780" s="344"/>
      <c r="B780" s="346"/>
      <c r="C780" s="346"/>
      <c r="D780" s="346"/>
      <c r="E780" s="346"/>
      <c r="F780" s="346"/>
      <c r="G780" s="346"/>
      <c r="H780" s="346"/>
      <c r="I780" s="346"/>
      <c r="J780" s="346"/>
      <c r="K780" s="346"/>
      <c r="L780" s="346"/>
      <c r="M780" s="346"/>
      <c r="N780" s="346"/>
      <c r="O780" s="346"/>
      <c r="P780" s="346"/>
      <c r="Q780" s="346"/>
      <c r="R780" s="346"/>
      <c r="S780" s="346"/>
      <c r="T780" s="346"/>
      <c r="U780" s="346"/>
      <c r="V780" s="346"/>
      <c r="W780" s="346"/>
      <c r="X780" s="346"/>
      <c r="Y780" s="346"/>
      <c r="Z780" s="346"/>
    </row>
    <row r="781" spans="1:26" ht="15" thickBot="1">
      <c r="A781" s="344"/>
      <c r="B781" s="346"/>
      <c r="C781" s="346"/>
      <c r="D781" s="346"/>
      <c r="E781" s="346"/>
      <c r="F781" s="346"/>
      <c r="G781" s="346"/>
      <c r="H781" s="346"/>
      <c r="I781" s="346"/>
      <c r="J781" s="346"/>
      <c r="K781" s="346"/>
      <c r="L781" s="346"/>
      <c r="M781" s="346"/>
      <c r="N781" s="346"/>
      <c r="O781" s="346"/>
      <c r="P781" s="346"/>
      <c r="Q781" s="346"/>
      <c r="R781" s="346"/>
      <c r="S781" s="346"/>
      <c r="T781" s="346"/>
      <c r="U781" s="346"/>
      <c r="V781" s="346"/>
      <c r="W781" s="346"/>
      <c r="X781" s="346"/>
      <c r="Y781" s="346"/>
      <c r="Z781" s="346"/>
    </row>
    <row r="782" spans="1:26" ht="15" thickBot="1">
      <c r="A782" s="344"/>
      <c r="B782" s="346"/>
      <c r="C782" s="346"/>
      <c r="D782" s="346"/>
      <c r="E782" s="346"/>
      <c r="F782" s="346"/>
      <c r="G782" s="346"/>
      <c r="H782" s="346"/>
      <c r="I782" s="346"/>
      <c r="J782" s="346"/>
      <c r="K782" s="346"/>
      <c r="L782" s="346"/>
      <c r="M782" s="346"/>
      <c r="N782" s="346"/>
      <c r="O782" s="346"/>
      <c r="P782" s="346"/>
      <c r="Q782" s="346"/>
      <c r="R782" s="346"/>
      <c r="S782" s="346"/>
      <c r="T782" s="346"/>
      <c r="U782" s="346"/>
      <c r="V782" s="346"/>
      <c r="W782" s="346"/>
      <c r="X782" s="346"/>
      <c r="Y782" s="346"/>
      <c r="Z782" s="346"/>
    </row>
    <row r="783" spans="1:26" ht="15" thickBot="1">
      <c r="A783" s="344"/>
      <c r="B783" s="346"/>
      <c r="C783" s="346"/>
      <c r="D783" s="346"/>
      <c r="E783" s="346"/>
      <c r="F783" s="346"/>
      <c r="G783" s="346"/>
      <c r="H783" s="346"/>
      <c r="I783" s="346"/>
      <c r="J783" s="346"/>
      <c r="K783" s="346"/>
      <c r="L783" s="346"/>
      <c r="M783" s="346"/>
      <c r="N783" s="346"/>
      <c r="O783" s="346"/>
      <c r="P783" s="346"/>
      <c r="Q783" s="346"/>
      <c r="R783" s="346"/>
      <c r="S783" s="346"/>
      <c r="T783" s="346"/>
      <c r="U783" s="346"/>
      <c r="V783" s="346"/>
      <c r="W783" s="346"/>
      <c r="X783" s="346"/>
      <c r="Y783" s="346"/>
      <c r="Z783" s="346"/>
    </row>
    <row r="784" spans="1:26" ht="15" thickBot="1">
      <c r="A784" s="344"/>
      <c r="B784" s="346"/>
      <c r="C784" s="346"/>
      <c r="D784" s="346"/>
      <c r="E784" s="346"/>
      <c r="F784" s="346"/>
      <c r="G784" s="346"/>
      <c r="H784" s="346"/>
      <c r="I784" s="346"/>
      <c r="J784" s="346"/>
      <c r="K784" s="346"/>
      <c r="L784" s="346"/>
      <c r="M784" s="346"/>
      <c r="N784" s="346"/>
      <c r="O784" s="346"/>
      <c r="P784" s="346"/>
      <c r="Q784" s="346"/>
      <c r="R784" s="346"/>
      <c r="S784" s="346"/>
      <c r="T784" s="346"/>
      <c r="U784" s="346"/>
      <c r="V784" s="346"/>
      <c r="W784" s="346"/>
      <c r="X784" s="346"/>
      <c r="Y784" s="346"/>
      <c r="Z784" s="346"/>
    </row>
    <row r="785" spans="1:26" ht="15" thickBot="1">
      <c r="A785" s="344"/>
      <c r="B785" s="346"/>
      <c r="C785" s="346"/>
      <c r="D785" s="346"/>
      <c r="E785" s="346"/>
      <c r="F785" s="346"/>
      <c r="G785" s="346"/>
      <c r="H785" s="346"/>
      <c r="I785" s="346"/>
      <c r="J785" s="346"/>
      <c r="K785" s="346"/>
      <c r="L785" s="346"/>
      <c r="M785" s="346"/>
      <c r="N785" s="346"/>
      <c r="O785" s="346"/>
      <c r="P785" s="346"/>
      <c r="Q785" s="346"/>
      <c r="R785" s="346"/>
      <c r="S785" s="346"/>
      <c r="T785" s="346"/>
      <c r="U785" s="346"/>
      <c r="V785" s="346"/>
      <c r="W785" s="346"/>
      <c r="X785" s="346"/>
      <c r="Y785" s="346"/>
      <c r="Z785" s="346"/>
    </row>
    <row r="786" spans="1:26" ht="15" thickBot="1">
      <c r="A786" s="344"/>
      <c r="B786" s="346"/>
      <c r="C786" s="346"/>
      <c r="D786" s="346"/>
      <c r="E786" s="346"/>
      <c r="F786" s="346"/>
      <c r="G786" s="346"/>
      <c r="H786" s="346"/>
      <c r="I786" s="346"/>
      <c r="J786" s="346"/>
      <c r="K786" s="346"/>
      <c r="L786" s="346"/>
      <c r="M786" s="346"/>
      <c r="N786" s="346"/>
      <c r="O786" s="346"/>
      <c r="P786" s="346"/>
      <c r="Q786" s="346"/>
      <c r="R786" s="346"/>
      <c r="S786" s="346"/>
      <c r="T786" s="346"/>
      <c r="U786" s="346"/>
      <c r="V786" s="346"/>
      <c r="W786" s="346"/>
      <c r="X786" s="346"/>
      <c r="Y786" s="346"/>
      <c r="Z786" s="346"/>
    </row>
    <row r="787" spans="1:26" ht="15" thickBot="1">
      <c r="A787" s="344"/>
      <c r="B787" s="346"/>
      <c r="C787" s="346"/>
      <c r="D787" s="346"/>
      <c r="E787" s="346"/>
      <c r="F787" s="346"/>
      <c r="G787" s="346"/>
      <c r="H787" s="346"/>
      <c r="I787" s="346"/>
      <c r="J787" s="346"/>
      <c r="K787" s="346"/>
      <c r="L787" s="346"/>
      <c r="M787" s="346"/>
      <c r="N787" s="346"/>
      <c r="O787" s="346"/>
      <c r="P787" s="346"/>
      <c r="Q787" s="346"/>
      <c r="R787" s="346"/>
      <c r="S787" s="346"/>
      <c r="T787" s="346"/>
      <c r="U787" s="346"/>
      <c r="V787" s="346"/>
      <c r="W787" s="346"/>
      <c r="X787" s="346"/>
      <c r="Y787" s="346"/>
      <c r="Z787" s="346"/>
    </row>
    <row r="788" spans="1:26" ht="15" thickBot="1">
      <c r="A788" s="344"/>
      <c r="B788" s="346"/>
      <c r="C788" s="346"/>
      <c r="D788" s="346"/>
      <c r="E788" s="346"/>
      <c r="F788" s="346"/>
      <c r="G788" s="346"/>
      <c r="H788" s="346"/>
      <c r="I788" s="346"/>
      <c r="J788" s="346"/>
      <c r="K788" s="346"/>
      <c r="L788" s="346"/>
      <c r="M788" s="346"/>
      <c r="N788" s="346"/>
      <c r="O788" s="346"/>
      <c r="P788" s="346"/>
      <c r="Q788" s="346"/>
      <c r="R788" s="346"/>
      <c r="S788" s="346"/>
      <c r="T788" s="346"/>
      <c r="U788" s="346"/>
      <c r="V788" s="346"/>
      <c r="W788" s="346"/>
      <c r="X788" s="346"/>
      <c r="Y788" s="346"/>
      <c r="Z788" s="346"/>
    </row>
    <row r="789" spans="1:26" ht="15" thickBot="1">
      <c r="A789" s="344"/>
      <c r="B789" s="346"/>
      <c r="C789" s="346"/>
      <c r="D789" s="346"/>
      <c r="E789" s="346"/>
      <c r="F789" s="346"/>
      <c r="G789" s="346"/>
      <c r="H789" s="346"/>
      <c r="I789" s="346"/>
      <c r="J789" s="346"/>
      <c r="K789" s="346"/>
      <c r="L789" s="346"/>
      <c r="M789" s="346"/>
      <c r="N789" s="346"/>
      <c r="O789" s="346"/>
      <c r="P789" s="346"/>
      <c r="Q789" s="346"/>
      <c r="R789" s="346"/>
      <c r="S789" s="346"/>
      <c r="T789" s="346"/>
      <c r="U789" s="346"/>
      <c r="V789" s="346"/>
      <c r="W789" s="346"/>
      <c r="X789" s="346"/>
      <c r="Y789" s="346"/>
      <c r="Z789" s="346"/>
    </row>
    <row r="790" spans="1:26" ht="15" thickBot="1">
      <c r="A790" s="344"/>
      <c r="B790" s="346"/>
      <c r="C790" s="346"/>
      <c r="D790" s="346"/>
      <c r="E790" s="346"/>
      <c r="F790" s="346"/>
      <c r="G790" s="346"/>
      <c r="H790" s="346"/>
      <c r="I790" s="346"/>
      <c r="J790" s="346"/>
      <c r="K790" s="346"/>
      <c r="L790" s="346"/>
      <c r="M790" s="346"/>
      <c r="N790" s="346"/>
      <c r="O790" s="346"/>
      <c r="P790" s="346"/>
      <c r="Q790" s="346"/>
      <c r="R790" s="346"/>
      <c r="S790" s="346"/>
      <c r="T790" s="346"/>
      <c r="U790" s="346"/>
      <c r="V790" s="346"/>
      <c r="W790" s="346"/>
      <c r="X790" s="346"/>
      <c r="Y790" s="346"/>
      <c r="Z790" s="346"/>
    </row>
    <row r="791" spans="1:26" ht="15" thickBot="1">
      <c r="A791" s="344"/>
      <c r="B791" s="346"/>
      <c r="C791" s="346"/>
      <c r="D791" s="346"/>
      <c r="E791" s="346"/>
      <c r="F791" s="346"/>
      <c r="G791" s="346"/>
      <c r="H791" s="346"/>
      <c r="I791" s="346"/>
      <c r="J791" s="346"/>
      <c r="K791" s="346"/>
      <c r="L791" s="346"/>
      <c r="M791" s="346"/>
      <c r="N791" s="346"/>
      <c r="O791" s="346"/>
      <c r="P791" s="346"/>
      <c r="Q791" s="346"/>
      <c r="R791" s="346"/>
      <c r="S791" s="346"/>
      <c r="T791" s="346"/>
      <c r="U791" s="346"/>
      <c r="V791" s="346"/>
      <c r="W791" s="346"/>
      <c r="X791" s="346"/>
      <c r="Y791" s="346"/>
      <c r="Z791" s="346"/>
    </row>
    <row r="792" spans="1:26" ht="15" thickBot="1">
      <c r="A792" s="344"/>
      <c r="B792" s="346"/>
      <c r="C792" s="346"/>
      <c r="D792" s="346"/>
      <c r="E792" s="346"/>
      <c r="F792" s="346"/>
      <c r="G792" s="346"/>
      <c r="H792" s="346"/>
      <c r="I792" s="346"/>
      <c r="J792" s="346"/>
      <c r="K792" s="346"/>
      <c r="L792" s="346"/>
      <c r="M792" s="346"/>
      <c r="N792" s="346"/>
      <c r="O792" s="346"/>
      <c r="P792" s="346"/>
      <c r="Q792" s="346"/>
      <c r="R792" s="346"/>
      <c r="S792" s="346"/>
      <c r="T792" s="346"/>
      <c r="U792" s="346"/>
      <c r="V792" s="346"/>
      <c r="W792" s="346"/>
      <c r="X792" s="346"/>
      <c r="Y792" s="346"/>
      <c r="Z792" s="346"/>
    </row>
    <row r="793" spans="1:26" ht="15" thickBot="1">
      <c r="A793" s="344"/>
      <c r="B793" s="346"/>
      <c r="C793" s="346"/>
      <c r="D793" s="346"/>
      <c r="E793" s="346"/>
      <c r="F793" s="346"/>
      <c r="G793" s="346"/>
      <c r="H793" s="346"/>
      <c r="I793" s="346"/>
      <c r="J793" s="346"/>
      <c r="K793" s="346"/>
      <c r="L793" s="346"/>
      <c r="M793" s="346"/>
      <c r="N793" s="346"/>
      <c r="O793" s="346"/>
      <c r="P793" s="346"/>
      <c r="Q793" s="346"/>
      <c r="R793" s="346"/>
      <c r="S793" s="346"/>
      <c r="T793" s="346"/>
      <c r="U793" s="346"/>
      <c r="V793" s="346"/>
      <c r="W793" s="346"/>
      <c r="X793" s="346"/>
      <c r="Y793" s="346"/>
      <c r="Z793" s="346"/>
    </row>
    <row r="794" spans="1:26" ht="15" thickBot="1">
      <c r="A794" s="344"/>
      <c r="B794" s="346"/>
      <c r="C794" s="346"/>
      <c r="D794" s="346"/>
      <c r="E794" s="346"/>
      <c r="F794" s="346"/>
      <c r="G794" s="346"/>
      <c r="H794" s="346"/>
      <c r="I794" s="346"/>
      <c r="J794" s="346"/>
      <c r="K794" s="346"/>
      <c r="L794" s="346"/>
      <c r="M794" s="346"/>
      <c r="N794" s="346"/>
      <c r="O794" s="346"/>
      <c r="P794" s="346"/>
      <c r="Q794" s="346"/>
      <c r="R794" s="346"/>
      <c r="S794" s="346"/>
      <c r="T794" s="346"/>
      <c r="U794" s="346"/>
      <c r="V794" s="346"/>
      <c r="W794" s="346"/>
      <c r="X794" s="346"/>
      <c r="Y794" s="346"/>
      <c r="Z794" s="346"/>
    </row>
    <row r="795" spans="1:26" ht="15" thickBot="1">
      <c r="A795" s="344"/>
      <c r="B795" s="346"/>
      <c r="C795" s="346"/>
      <c r="D795" s="346"/>
      <c r="E795" s="346"/>
      <c r="F795" s="346"/>
      <c r="G795" s="346"/>
      <c r="H795" s="346"/>
      <c r="I795" s="346"/>
      <c r="J795" s="346"/>
      <c r="K795" s="346"/>
      <c r="L795" s="346"/>
      <c r="M795" s="346"/>
      <c r="N795" s="346"/>
      <c r="O795" s="346"/>
      <c r="P795" s="346"/>
      <c r="Q795" s="346"/>
      <c r="R795" s="346"/>
      <c r="S795" s="346"/>
      <c r="T795" s="346"/>
      <c r="U795" s="346"/>
      <c r="V795" s="346"/>
      <c r="W795" s="346"/>
      <c r="X795" s="346"/>
      <c r="Y795" s="346"/>
      <c r="Z795" s="346"/>
    </row>
    <row r="796" spans="1:26" ht="15" thickBot="1">
      <c r="A796" s="344"/>
      <c r="B796" s="346"/>
      <c r="C796" s="346"/>
      <c r="D796" s="346"/>
      <c r="E796" s="346"/>
      <c r="F796" s="346"/>
      <c r="G796" s="346"/>
      <c r="H796" s="346"/>
      <c r="I796" s="346"/>
      <c r="J796" s="346"/>
      <c r="K796" s="346"/>
      <c r="L796" s="346"/>
      <c r="M796" s="346"/>
      <c r="N796" s="346"/>
      <c r="O796" s="346"/>
      <c r="P796" s="346"/>
      <c r="Q796" s="346"/>
      <c r="R796" s="346"/>
      <c r="S796" s="346"/>
      <c r="T796" s="346"/>
      <c r="U796" s="346"/>
      <c r="V796" s="346"/>
      <c r="W796" s="346"/>
      <c r="X796" s="346"/>
      <c r="Y796" s="346"/>
      <c r="Z796" s="346"/>
    </row>
    <row r="797" spans="1:26" ht="15" thickBot="1">
      <c r="A797" s="344"/>
      <c r="B797" s="346"/>
      <c r="C797" s="346"/>
      <c r="D797" s="346"/>
      <c r="E797" s="346"/>
      <c r="F797" s="346"/>
      <c r="G797" s="346"/>
      <c r="H797" s="346"/>
      <c r="I797" s="346"/>
      <c r="J797" s="346"/>
      <c r="K797" s="346"/>
      <c r="L797" s="346"/>
      <c r="M797" s="346"/>
      <c r="N797" s="346"/>
      <c r="O797" s="346"/>
      <c r="P797" s="346"/>
      <c r="Q797" s="346"/>
      <c r="R797" s="346"/>
      <c r="S797" s="346"/>
      <c r="T797" s="346"/>
      <c r="U797" s="346"/>
      <c r="V797" s="346"/>
      <c r="W797" s="346"/>
      <c r="X797" s="346"/>
      <c r="Y797" s="346"/>
      <c r="Z797" s="346"/>
    </row>
    <row r="798" spans="1:26" ht="15" thickBot="1">
      <c r="A798" s="344"/>
      <c r="B798" s="346"/>
      <c r="C798" s="346"/>
      <c r="D798" s="346"/>
      <c r="E798" s="346"/>
      <c r="F798" s="346"/>
      <c r="G798" s="346"/>
      <c r="H798" s="346"/>
      <c r="I798" s="346"/>
      <c r="J798" s="346"/>
      <c r="K798" s="346"/>
      <c r="L798" s="346"/>
      <c r="M798" s="346"/>
      <c r="N798" s="346"/>
      <c r="O798" s="346"/>
      <c r="P798" s="346"/>
      <c r="Q798" s="346"/>
      <c r="R798" s="346"/>
      <c r="S798" s="346"/>
      <c r="T798" s="346"/>
      <c r="U798" s="346"/>
      <c r="V798" s="346"/>
      <c r="W798" s="346"/>
      <c r="X798" s="346"/>
      <c r="Y798" s="346"/>
      <c r="Z798" s="346"/>
    </row>
    <row r="799" spans="1:26" ht="15" thickBot="1">
      <c r="A799" s="344"/>
      <c r="B799" s="346"/>
      <c r="C799" s="346"/>
      <c r="D799" s="346"/>
      <c r="E799" s="346"/>
      <c r="F799" s="346"/>
      <c r="G799" s="346"/>
      <c r="H799" s="346"/>
      <c r="I799" s="346"/>
      <c r="J799" s="346"/>
      <c r="K799" s="346"/>
      <c r="L799" s="346"/>
      <c r="M799" s="346"/>
      <c r="N799" s="346"/>
      <c r="O799" s="346"/>
      <c r="P799" s="346"/>
      <c r="Q799" s="346"/>
      <c r="R799" s="346"/>
      <c r="S799" s="346"/>
      <c r="T799" s="346"/>
      <c r="U799" s="346"/>
      <c r="V799" s="346"/>
      <c r="W799" s="346"/>
      <c r="X799" s="346"/>
      <c r="Y799" s="346"/>
      <c r="Z799" s="346"/>
    </row>
    <row r="800" spans="1:26" ht="15" thickBot="1">
      <c r="A800" s="344"/>
      <c r="B800" s="346"/>
      <c r="C800" s="346"/>
      <c r="D800" s="346"/>
      <c r="E800" s="346"/>
      <c r="F800" s="346"/>
      <c r="G800" s="346"/>
      <c r="H800" s="346"/>
      <c r="I800" s="346"/>
      <c r="J800" s="346"/>
      <c r="K800" s="346"/>
      <c r="L800" s="346"/>
      <c r="M800" s="346"/>
      <c r="N800" s="346"/>
      <c r="O800" s="346"/>
      <c r="P800" s="346"/>
      <c r="Q800" s="346"/>
      <c r="R800" s="346"/>
      <c r="S800" s="346"/>
      <c r="T800" s="346"/>
      <c r="U800" s="346"/>
      <c r="V800" s="346"/>
      <c r="W800" s="346"/>
      <c r="X800" s="346"/>
      <c r="Y800" s="346"/>
      <c r="Z800" s="346"/>
    </row>
    <row r="801" spans="1:26" ht="15" thickBot="1">
      <c r="A801" s="344"/>
      <c r="B801" s="346"/>
      <c r="C801" s="346"/>
      <c r="D801" s="346"/>
      <c r="E801" s="346"/>
      <c r="F801" s="346"/>
      <c r="G801" s="346"/>
      <c r="H801" s="346"/>
      <c r="I801" s="346"/>
      <c r="J801" s="346"/>
      <c r="K801" s="346"/>
      <c r="L801" s="346"/>
      <c r="M801" s="346"/>
      <c r="N801" s="346"/>
      <c r="O801" s="346"/>
      <c r="P801" s="346"/>
      <c r="Q801" s="346"/>
      <c r="R801" s="346"/>
      <c r="S801" s="346"/>
      <c r="T801" s="346"/>
      <c r="U801" s="346"/>
      <c r="V801" s="346"/>
      <c r="W801" s="346"/>
      <c r="X801" s="346"/>
      <c r="Y801" s="346"/>
      <c r="Z801" s="346"/>
    </row>
    <row r="802" spans="1:26" ht="15" thickBot="1">
      <c r="A802" s="344"/>
      <c r="B802" s="346"/>
      <c r="C802" s="346"/>
      <c r="D802" s="346"/>
      <c r="E802" s="346"/>
      <c r="F802" s="346"/>
      <c r="G802" s="346"/>
      <c r="H802" s="346"/>
      <c r="I802" s="346"/>
      <c r="J802" s="346"/>
      <c r="K802" s="346"/>
      <c r="L802" s="346"/>
      <c r="M802" s="346"/>
      <c r="N802" s="346"/>
      <c r="O802" s="346"/>
      <c r="P802" s="346"/>
      <c r="Q802" s="346"/>
      <c r="R802" s="346"/>
      <c r="S802" s="346"/>
      <c r="T802" s="346"/>
      <c r="U802" s="346"/>
      <c r="V802" s="346"/>
      <c r="W802" s="346"/>
      <c r="X802" s="346"/>
      <c r="Y802" s="346"/>
      <c r="Z802" s="346"/>
    </row>
    <row r="803" spans="1:26" ht="15" thickBot="1">
      <c r="A803" s="344"/>
      <c r="B803" s="346"/>
      <c r="C803" s="346"/>
      <c r="D803" s="346"/>
      <c r="E803" s="346"/>
      <c r="F803" s="346"/>
      <c r="G803" s="346"/>
      <c r="H803" s="346"/>
      <c r="I803" s="346"/>
      <c r="J803" s="346"/>
      <c r="K803" s="346"/>
      <c r="L803" s="346"/>
      <c r="M803" s="346"/>
      <c r="N803" s="346"/>
      <c r="O803" s="346"/>
      <c r="P803" s="346"/>
      <c r="Q803" s="346"/>
      <c r="R803" s="346"/>
      <c r="S803" s="346"/>
      <c r="T803" s="346"/>
      <c r="U803" s="346"/>
      <c r="V803" s="346"/>
      <c r="W803" s="346"/>
      <c r="X803" s="346"/>
      <c r="Y803" s="346"/>
      <c r="Z803" s="346"/>
    </row>
    <row r="804" spans="1:26" ht="15" thickBot="1">
      <c r="A804" s="344"/>
      <c r="B804" s="346"/>
      <c r="C804" s="346"/>
      <c r="D804" s="346"/>
      <c r="E804" s="346"/>
      <c r="F804" s="346"/>
      <c r="G804" s="346"/>
      <c r="H804" s="346"/>
      <c r="I804" s="346"/>
      <c r="J804" s="346"/>
      <c r="K804" s="346"/>
      <c r="L804" s="346"/>
      <c r="M804" s="346"/>
      <c r="N804" s="346"/>
      <c r="O804" s="346"/>
      <c r="P804" s="346"/>
      <c r="Q804" s="346"/>
      <c r="R804" s="346"/>
      <c r="S804" s="346"/>
      <c r="T804" s="346"/>
      <c r="U804" s="346"/>
      <c r="V804" s="346"/>
      <c r="W804" s="346"/>
      <c r="X804" s="346"/>
      <c r="Y804" s="346"/>
      <c r="Z804" s="346"/>
    </row>
    <row r="805" spans="1:26" ht="15" thickBot="1">
      <c r="A805" s="344"/>
      <c r="B805" s="346"/>
      <c r="C805" s="346"/>
      <c r="D805" s="346"/>
      <c r="E805" s="346"/>
      <c r="F805" s="346"/>
      <c r="G805" s="346"/>
      <c r="H805" s="346"/>
      <c r="I805" s="346"/>
      <c r="J805" s="346"/>
      <c r="K805" s="346"/>
      <c r="L805" s="346"/>
      <c r="M805" s="346"/>
      <c r="N805" s="346"/>
      <c r="O805" s="346"/>
      <c r="P805" s="346"/>
      <c r="Q805" s="346"/>
      <c r="R805" s="346"/>
      <c r="S805" s="346"/>
      <c r="T805" s="346"/>
      <c r="U805" s="346"/>
      <c r="V805" s="346"/>
      <c r="W805" s="346"/>
      <c r="X805" s="346"/>
      <c r="Y805" s="346"/>
      <c r="Z805" s="346"/>
    </row>
    <row r="806" spans="1:26" ht="15" thickBot="1">
      <c r="A806" s="344"/>
      <c r="B806" s="346"/>
      <c r="C806" s="346"/>
      <c r="D806" s="346"/>
      <c r="E806" s="346"/>
      <c r="F806" s="346"/>
      <c r="G806" s="346"/>
      <c r="H806" s="346"/>
      <c r="I806" s="346"/>
      <c r="J806" s="346"/>
      <c r="K806" s="346"/>
      <c r="L806" s="346"/>
      <c r="M806" s="346"/>
      <c r="N806" s="346"/>
      <c r="O806" s="346"/>
      <c r="P806" s="346"/>
      <c r="Q806" s="346"/>
      <c r="R806" s="346"/>
      <c r="S806" s="346"/>
      <c r="T806" s="346"/>
      <c r="U806" s="346"/>
      <c r="V806" s="346"/>
      <c r="W806" s="346"/>
      <c r="X806" s="346"/>
      <c r="Y806" s="346"/>
      <c r="Z806" s="346"/>
    </row>
    <row r="807" spans="1:26" ht="15" thickBot="1">
      <c r="A807" s="344"/>
      <c r="B807" s="346"/>
      <c r="C807" s="346"/>
      <c r="D807" s="346"/>
      <c r="E807" s="346"/>
      <c r="F807" s="346"/>
      <c r="G807" s="346"/>
      <c r="H807" s="346"/>
      <c r="I807" s="346"/>
      <c r="J807" s="346"/>
      <c r="K807" s="346"/>
      <c r="L807" s="346"/>
      <c r="M807" s="346"/>
      <c r="N807" s="346"/>
      <c r="O807" s="346"/>
      <c r="P807" s="346"/>
      <c r="Q807" s="346"/>
      <c r="R807" s="346"/>
      <c r="S807" s="346"/>
      <c r="T807" s="346"/>
      <c r="U807" s="346"/>
      <c r="V807" s="346"/>
      <c r="W807" s="346"/>
      <c r="X807" s="346"/>
      <c r="Y807" s="346"/>
      <c r="Z807" s="346"/>
    </row>
    <row r="808" spans="1:26" ht="15" thickBot="1">
      <c r="A808" s="344"/>
      <c r="B808" s="346"/>
      <c r="C808" s="346"/>
      <c r="D808" s="346"/>
      <c r="E808" s="346"/>
      <c r="F808" s="346"/>
      <c r="G808" s="346"/>
      <c r="H808" s="346"/>
      <c r="I808" s="346"/>
      <c r="J808" s="346"/>
      <c r="K808" s="346"/>
      <c r="L808" s="346"/>
      <c r="M808" s="346"/>
      <c r="N808" s="346"/>
      <c r="O808" s="346"/>
      <c r="P808" s="346"/>
      <c r="Q808" s="346"/>
      <c r="R808" s="346"/>
      <c r="S808" s="346"/>
      <c r="T808" s="346"/>
      <c r="U808" s="346"/>
      <c r="V808" s="346"/>
      <c r="W808" s="346"/>
      <c r="X808" s="346"/>
      <c r="Y808" s="346"/>
      <c r="Z808" s="346"/>
    </row>
    <row r="809" spans="1:26" ht="15" thickBot="1">
      <c r="A809" s="344"/>
      <c r="B809" s="346"/>
      <c r="C809" s="346"/>
      <c r="D809" s="346"/>
      <c r="E809" s="346"/>
      <c r="F809" s="346"/>
      <c r="G809" s="346"/>
      <c r="H809" s="346"/>
      <c r="I809" s="346"/>
      <c r="J809" s="346"/>
      <c r="K809" s="346"/>
      <c r="L809" s="346"/>
      <c r="M809" s="346"/>
      <c r="N809" s="346"/>
      <c r="O809" s="346"/>
      <c r="P809" s="346"/>
      <c r="Q809" s="346"/>
      <c r="R809" s="346"/>
      <c r="S809" s="346"/>
      <c r="T809" s="346"/>
      <c r="U809" s="346"/>
      <c r="V809" s="346"/>
      <c r="W809" s="346"/>
      <c r="X809" s="346"/>
      <c r="Y809" s="346"/>
      <c r="Z809" s="346"/>
    </row>
    <row r="810" spans="1:26" ht="15" thickBot="1">
      <c r="A810" s="344"/>
      <c r="B810" s="346"/>
      <c r="C810" s="346"/>
      <c r="D810" s="346"/>
      <c r="E810" s="346"/>
      <c r="F810" s="346"/>
      <c r="G810" s="346"/>
      <c r="H810" s="346"/>
      <c r="I810" s="346"/>
      <c r="J810" s="346"/>
      <c r="K810" s="346"/>
      <c r="L810" s="346"/>
      <c r="M810" s="346"/>
      <c r="N810" s="346"/>
      <c r="O810" s="346"/>
      <c r="P810" s="346"/>
      <c r="Q810" s="346"/>
      <c r="R810" s="346"/>
      <c r="S810" s="346"/>
      <c r="T810" s="346"/>
      <c r="U810" s="346"/>
      <c r="V810" s="346"/>
      <c r="W810" s="346"/>
      <c r="X810" s="346"/>
      <c r="Y810" s="346"/>
      <c r="Z810" s="346"/>
    </row>
    <row r="811" spans="1:26" ht="15" thickBot="1">
      <c r="A811" s="344"/>
      <c r="B811" s="346"/>
      <c r="C811" s="346"/>
      <c r="D811" s="346"/>
      <c r="E811" s="346"/>
      <c r="F811" s="346"/>
      <c r="G811" s="346"/>
      <c r="H811" s="346"/>
      <c r="I811" s="346"/>
      <c r="J811" s="346"/>
      <c r="K811" s="346"/>
      <c r="L811" s="346"/>
      <c r="M811" s="346"/>
      <c r="N811" s="346"/>
      <c r="O811" s="346"/>
      <c r="P811" s="346"/>
      <c r="Q811" s="346"/>
      <c r="R811" s="346"/>
      <c r="S811" s="346"/>
      <c r="T811" s="346"/>
      <c r="U811" s="346"/>
      <c r="V811" s="346"/>
      <c r="W811" s="346"/>
      <c r="X811" s="346"/>
      <c r="Y811" s="346"/>
      <c r="Z811" s="346"/>
    </row>
    <row r="812" spans="1:26" ht="15" thickBot="1">
      <c r="A812" s="344"/>
      <c r="B812" s="346"/>
      <c r="C812" s="346"/>
      <c r="D812" s="346"/>
      <c r="E812" s="346"/>
      <c r="F812" s="346"/>
      <c r="G812" s="346"/>
      <c r="H812" s="346"/>
      <c r="I812" s="346"/>
      <c r="J812" s="346"/>
      <c r="K812" s="346"/>
      <c r="L812" s="346"/>
      <c r="M812" s="346"/>
      <c r="N812" s="346"/>
      <c r="O812" s="346"/>
      <c r="P812" s="346"/>
      <c r="Q812" s="346"/>
      <c r="R812" s="346"/>
      <c r="S812" s="346"/>
      <c r="T812" s="346"/>
      <c r="U812" s="346"/>
      <c r="V812" s="346"/>
      <c r="W812" s="346"/>
      <c r="X812" s="346"/>
      <c r="Y812" s="346"/>
      <c r="Z812" s="346"/>
    </row>
    <row r="813" spans="1:26" ht="15" thickBot="1">
      <c r="A813" s="344"/>
      <c r="B813" s="346"/>
      <c r="C813" s="346"/>
      <c r="D813" s="346"/>
      <c r="E813" s="346"/>
      <c r="F813" s="346"/>
      <c r="G813" s="346"/>
      <c r="H813" s="346"/>
      <c r="I813" s="346"/>
      <c r="J813" s="346"/>
      <c r="K813" s="346"/>
      <c r="L813" s="346"/>
      <c r="M813" s="346"/>
      <c r="N813" s="346"/>
      <c r="O813" s="346"/>
      <c r="P813" s="346"/>
      <c r="Q813" s="346"/>
      <c r="R813" s="346"/>
      <c r="S813" s="346"/>
      <c r="T813" s="346"/>
      <c r="U813" s="346"/>
      <c r="V813" s="346"/>
      <c r="W813" s="346"/>
      <c r="X813" s="346"/>
      <c r="Y813" s="346"/>
      <c r="Z813" s="346"/>
    </row>
    <row r="814" spans="1:26" ht="15" thickBot="1">
      <c r="A814" s="344"/>
      <c r="B814" s="346"/>
      <c r="C814" s="346"/>
      <c r="D814" s="346"/>
      <c r="E814" s="346"/>
      <c r="F814" s="346"/>
      <c r="G814" s="346"/>
      <c r="H814" s="346"/>
      <c r="I814" s="346"/>
      <c r="J814" s="346"/>
      <c r="K814" s="346"/>
      <c r="L814" s="346"/>
      <c r="M814" s="346"/>
      <c r="N814" s="346"/>
      <c r="O814" s="346"/>
      <c r="P814" s="346"/>
      <c r="Q814" s="346"/>
      <c r="R814" s="346"/>
      <c r="S814" s="346"/>
      <c r="T814" s="346"/>
      <c r="U814" s="346"/>
      <c r="V814" s="346"/>
      <c r="W814" s="346"/>
      <c r="X814" s="346"/>
      <c r="Y814" s="346"/>
      <c r="Z814" s="346"/>
    </row>
    <row r="815" spans="1:26" ht="15" thickBot="1">
      <c r="A815" s="344"/>
      <c r="B815" s="346"/>
      <c r="C815" s="346"/>
      <c r="D815" s="346"/>
      <c r="E815" s="346"/>
      <c r="F815" s="346"/>
      <c r="G815" s="346"/>
      <c r="H815" s="346"/>
      <c r="I815" s="346"/>
      <c r="J815" s="346"/>
      <c r="K815" s="346"/>
      <c r="L815" s="346"/>
      <c r="M815" s="346"/>
      <c r="N815" s="346"/>
      <c r="O815" s="346"/>
      <c r="P815" s="346"/>
      <c r="Q815" s="346"/>
      <c r="R815" s="346"/>
      <c r="S815" s="346"/>
      <c r="T815" s="346"/>
      <c r="U815" s="346"/>
      <c r="V815" s="346"/>
      <c r="W815" s="346"/>
      <c r="X815" s="346"/>
      <c r="Y815" s="346"/>
      <c r="Z815" s="346"/>
    </row>
    <row r="816" spans="1:26" ht="15" thickBot="1">
      <c r="A816" s="344"/>
      <c r="B816" s="346"/>
      <c r="C816" s="346"/>
      <c r="D816" s="346"/>
      <c r="E816" s="346"/>
      <c r="F816" s="346"/>
      <c r="G816" s="346"/>
      <c r="H816" s="346"/>
      <c r="I816" s="346"/>
      <c r="J816" s="346"/>
      <c r="K816" s="346"/>
      <c r="L816" s="346"/>
      <c r="M816" s="346"/>
      <c r="N816" s="346"/>
      <c r="O816" s="346"/>
      <c r="P816" s="346"/>
      <c r="Q816" s="346"/>
      <c r="R816" s="346"/>
      <c r="S816" s="346"/>
      <c r="T816" s="346"/>
      <c r="U816" s="346"/>
      <c r="V816" s="346"/>
      <c r="W816" s="346"/>
      <c r="X816" s="346"/>
      <c r="Y816" s="346"/>
      <c r="Z816" s="346"/>
    </row>
    <row r="817" spans="1:26" ht="15" thickBot="1">
      <c r="A817" s="344"/>
      <c r="B817" s="346"/>
      <c r="C817" s="346"/>
      <c r="D817" s="346"/>
      <c r="E817" s="346"/>
      <c r="F817" s="346"/>
      <c r="G817" s="346"/>
      <c r="H817" s="346"/>
      <c r="I817" s="346"/>
      <c r="J817" s="346"/>
      <c r="K817" s="346"/>
      <c r="L817" s="346"/>
      <c r="M817" s="346"/>
      <c r="N817" s="346"/>
      <c r="O817" s="346"/>
      <c r="P817" s="346"/>
      <c r="Q817" s="346"/>
      <c r="R817" s="346"/>
      <c r="S817" s="346"/>
      <c r="T817" s="346"/>
      <c r="U817" s="346"/>
      <c r="V817" s="346"/>
      <c r="W817" s="346"/>
      <c r="X817" s="346"/>
      <c r="Y817" s="346"/>
      <c r="Z817" s="346"/>
    </row>
    <row r="818" spans="1:26" ht="15" thickBot="1">
      <c r="A818" s="344"/>
      <c r="B818" s="346"/>
      <c r="C818" s="346"/>
      <c r="D818" s="346"/>
      <c r="E818" s="346"/>
      <c r="F818" s="346"/>
      <c r="G818" s="346"/>
      <c r="H818" s="346"/>
      <c r="I818" s="346"/>
      <c r="J818" s="346"/>
      <c r="K818" s="346"/>
      <c r="L818" s="346"/>
      <c r="M818" s="346"/>
      <c r="N818" s="346"/>
      <c r="O818" s="346"/>
      <c r="P818" s="346"/>
      <c r="Q818" s="346"/>
      <c r="R818" s="346"/>
      <c r="S818" s="346"/>
      <c r="T818" s="346"/>
      <c r="U818" s="346"/>
      <c r="V818" s="346"/>
      <c r="W818" s="346"/>
      <c r="X818" s="346"/>
      <c r="Y818" s="346"/>
      <c r="Z818" s="346"/>
    </row>
    <row r="819" spans="1:26" ht="15" thickBot="1">
      <c r="A819" s="344"/>
      <c r="B819" s="346"/>
      <c r="C819" s="346"/>
      <c r="D819" s="346"/>
      <c r="E819" s="346"/>
      <c r="F819" s="346"/>
      <c r="G819" s="346"/>
      <c r="H819" s="346"/>
      <c r="I819" s="346"/>
      <c r="J819" s="346"/>
      <c r="K819" s="346"/>
      <c r="L819" s="346"/>
      <c r="M819" s="346"/>
      <c r="N819" s="346"/>
      <c r="O819" s="346"/>
      <c r="P819" s="346"/>
      <c r="Q819" s="346"/>
      <c r="R819" s="346"/>
      <c r="S819" s="346"/>
      <c r="T819" s="346"/>
      <c r="U819" s="346"/>
      <c r="V819" s="346"/>
      <c r="W819" s="346"/>
      <c r="X819" s="346"/>
      <c r="Y819" s="346"/>
      <c r="Z819" s="346"/>
    </row>
    <row r="820" spans="1:26" ht="15" thickBot="1">
      <c r="A820" s="344"/>
      <c r="B820" s="346"/>
      <c r="C820" s="346"/>
      <c r="D820" s="346"/>
      <c r="E820" s="346"/>
      <c r="F820" s="346"/>
      <c r="G820" s="346"/>
      <c r="H820" s="346"/>
      <c r="I820" s="346"/>
      <c r="J820" s="346"/>
      <c r="K820" s="346"/>
      <c r="L820" s="346"/>
      <c r="M820" s="346"/>
      <c r="N820" s="346"/>
      <c r="O820" s="346"/>
      <c r="P820" s="346"/>
      <c r="Q820" s="346"/>
      <c r="R820" s="346"/>
      <c r="S820" s="346"/>
      <c r="T820" s="346"/>
      <c r="U820" s="346"/>
      <c r="V820" s="346"/>
      <c r="W820" s="346"/>
      <c r="X820" s="346"/>
      <c r="Y820" s="346"/>
      <c r="Z820" s="346"/>
    </row>
    <row r="821" spans="1:26" ht="15" thickBot="1">
      <c r="A821" s="344"/>
      <c r="B821" s="346"/>
      <c r="C821" s="346"/>
      <c r="D821" s="346"/>
      <c r="E821" s="346"/>
      <c r="F821" s="346"/>
      <c r="G821" s="346"/>
      <c r="H821" s="346"/>
      <c r="I821" s="346"/>
      <c r="J821" s="346"/>
      <c r="K821" s="346"/>
      <c r="L821" s="346"/>
      <c r="M821" s="346"/>
      <c r="N821" s="346"/>
      <c r="O821" s="346"/>
      <c r="P821" s="346"/>
      <c r="Q821" s="346"/>
      <c r="R821" s="346"/>
      <c r="S821" s="346"/>
      <c r="T821" s="346"/>
      <c r="U821" s="346"/>
      <c r="V821" s="346"/>
      <c r="W821" s="346"/>
      <c r="X821" s="346"/>
      <c r="Y821" s="346"/>
      <c r="Z821" s="346"/>
    </row>
    <row r="822" spans="1:26" ht="15" thickBot="1">
      <c r="A822" s="344"/>
      <c r="B822" s="346"/>
      <c r="C822" s="346"/>
      <c r="D822" s="346"/>
      <c r="E822" s="346"/>
      <c r="F822" s="346"/>
      <c r="G822" s="346"/>
      <c r="H822" s="346"/>
      <c r="I822" s="346"/>
      <c r="J822" s="346"/>
      <c r="K822" s="346"/>
      <c r="L822" s="346"/>
      <c r="M822" s="346"/>
      <c r="N822" s="346"/>
      <c r="O822" s="346"/>
      <c r="P822" s="346"/>
      <c r="Q822" s="346"/>
      <c r="R822" s="346"/>
      <c r="S822" s="346"/>
      <c r="T822" s="346"/>
      <c r="U822" s="346"/>
      <c r="V822" s="346"/>
      <c r="W822" s="346"/>
      <c r="X822" s="346"/>
      <c r="Y822" s="346"/>
      <c r="Z822" s="346"/>
    </row>
    <row r="823" spans="1:26" ht="15" thickBot="1">
      <c r="A823" s="344"/>
      <c r="B823" s="346"/>
      <c r="C823" s="346"/>
      <c r="D823" s="346"/>
      <c r="E823" s="346"/>
      <c r="F823" s="346"/>
      <c r="G823" s="346"/>
      <c r="H823" s="346"/>
      <c r="I823" s="346"/>
      <c r="J823" s="346"/>
      <c r="K823" s="346"/>
      <c r="L823" s="346"/>
      <c r="M823" s="346"/>
      <c r="N823" s="346"/>
      <c r="O823" s="346"/>
      <c r="P823" s="346"/>
      <c r="Q823" s="346"/>
      <c r="R823" s="346"/>
      <c r="S823" s="346"/>
      <c r="T823" s="346"/>
      <c r="U823" s="346"/>
      <c r="V823" s="346"/>
      <c r="W823" s="346"/>
      <c r="X823" s="346"/>
      <c r="Y823" s="346"/>
      <c r="Z823" s="346"/>
    </row>
    <row r="824" spans="1:26" ht="15" thickBot="1">
      <c r="A824" s="344"/>
      <c r="B824" s="346"/>
      <c r="C824" s="346"/>
      <c r="D824" s="346"/>
      <c r="E824" s="346"/>
      <c r="F824" s="346"/>
      <c r="G824" s="346"/>
      <c r="H824" s="346"/>
      <c r="I824" s="346"/>
      <c r="J824" s="346"/>
      <c r="K824" s="346"/>
      <c r="L824" s="346"/>
      <c r="M824" s="346"/>
      <c r="N824" s="346"/>
      <c r="O824" s="346"/>
      <c r="P824" s="346"/>
      <c r="Q824" s="346"/>
      <c r="R824" s="346"/>
      <c r="S824" s="346"/>
      <c r="T824" s="346"/>
      <c r="U824" s="346"/>
      <c r="V824" s="346"/>
      <c r="W824" s="346"/>
      <c r="X824" s="346"/>
      <c r="Y824" s="346"/>
      <c r="Z824" s="346"/>
    </row>
    <row r="825" spans="1:26" ht="15" thickBot="1">
      <c r="A825" s="344"/>
      <c r="B825" s="346"/>
      <c r="C825" s="346"/>
      <c r="D825" s="346"/>
      <c r="E825" s="346"/>
      <c r="F825" s="346"/>
      <c r="G825" s="346"/>
      <c r="H825" s="346"/>
      <c r="I825" s="346"/>
      <c r="J825" s="346"/>
      <c r="K825" s="346"/>
      <c r="L825" s="346"/>
      <c r="M825" s="346"/>
      <c r="N825" s="346"/>
      <c r="O825" s="346"/>
      <c r="P825" s="346"/>
      <c r="Q825" s="346"/>
      <c r="R825" s="346"/>
      <c r="S825" s="346"/>
      <c r="T825" s="346"/>
      <c r="U825" s="346"/>
      <c r="V825" s="346"/>
      <c r="W825" s="346"/>
      <c r="X825" s="346"/>
      <c r="Y825" s="346"/>
      <c r="Z825" s="346"/>
    </row>
    <row r="826" spans="1:26" ht="15" thickBot="1">
      <c r="A826" s="344"/>
      <c r="B826" s="346"/>
      <c r="C826" s="346"/>
      <c r="D826" s="346"/>
      <c r="E826" s="346"/>
      <c r="F826" s="346"/>
      <c r="G826" s="346"/>
      <c r="H826" s="346"/>
      <c r="I826" s="346"/>
      <c r="J826" s="346"/>
      <c r="K826" s="346"/>
      <c r="L826" s="346"/>
      <c r="M826" s="346"/>
      <c r="N826" s="346"/>
      <c r="O826" s="346"/>
      <c r="P826" s="346"/>
      <c r="Q826" s="346"/>
      <c r="R826" s="346"/>
      <c r="S826" s="346"/>
      <c r="T826" s="346"/>
      <c r="U826" s="346"/>
      <c r="V826" s="346"/>
      <c r="W826" s="346"/>
      <c r="X826" s="346"/>
      <c r="Y826" s="346"/>
      <c r="Z826" s="346"/>
    </row>
    <row r="827" spans="1:26" ht="15" thickBot="1">
      <c r="A827" s="344"/>
      <c r="B827" s="346"/>
      <c r="C827" s="346"/>
      <c r="D827" s="346"/>
      <c r="E827" s="346"/>
      <c r="F827" s="346"/>
      <c r="G827" s="346"/>
      <c r="H827" s="346"/>
      <c r="I827" s="346"/>
      <c r="J827" s="346"/>
      <c r="K827" s="346"/>
      <c r="L827" s="346"/>
      <c r="M827" s="346"/>
      <c r="N827" s="346"/>
      <c r="O827" s="346"/>
      <c r="P827" s="346"/>
      <c r="Q827" s="346"/>
      <c r="R827" s="346"/>
      <c r="S827" s="346"/>
      <c r="T827" s="346"/>
      <c r="U827" s="346"/>
      <c r="V827" s="346"/>
      <c r="W827" s="346"/>
      <c r="X827" s="346"/>
      <c r="Y827" s="346"/>
      <c r="Z827" s="346"/>
    </row>
    <row r="828" spans="1:26" ht="15" thickBot="1">
      <c r="A828" s="344"/>
      <c r="B828" s="346"/>
      <c r="C828" s="346"/>
      <c r="D828" s="346"/>
      <c r="E828" s="346"/>
      <c r="F828" s="346"/>
      <c r="G828" s="346"/>
      <c r="H828" s="346"/>
      <c r="I828" s="346"/>
      <c r="J828" s="346"/>
      <c r="K828" s="346"/>
      <c r="L828" s="346"/>
      <c r="M828" s="346"/>
      <c r="N828" s="346"/>
      <c r="O828" s="346"/>
      <c r="P828" s="346"/>
      <c r="Q828" s="346"/>
      <c r="R828" s="346"/>
      <c r="S828" s="346"/>
      <c r="T828" s="346"/>
      <c r="U828" s="346"/>
      <c r="V828" s="346"/>
      <c r="W828" s="346"/>
      <c r="X828" s="346"/>
      <c r="Y828" s="346"/>
      <c r="Z828" s="346"/>
    </row>
    <row r="829" spans="1:26" ht="15" thickBot="1">
      <c r="A829" s="344"/>
      <c r="B829" s="346"/>
      <c r="C829" s="346"/>
      <c r="D829" s="346"/>
      <c r="E829" s="346"/>
      <c r="F829" s="346"/>
      <c r="G829" s="346"/>
      <c r="H829" s="346"/>
      <c r="I829" s="346"/>
      <c r="J829" s="346"/>
      <c r="K829" s="346"/>
      <c r="L829" s="346"/>
      <c r="M829" s="346"/>
      <c r="N829" s="346"/>
      <c r="O829" s="346"/>
      <c r="P829" s="346"/>
      <c r="Q829" s="346"/>
      <c r="R829" s="346"/>
      <c r="S829" s="346"/>
      <c r="T829" s="346"/>
      <c r="U829" s="346"/>
      <c r="V829" s="346"/>
      <c r="W829" s="346"/>
      <c r="X829" s="346"/>
      <c r="Y829" s="346"/>
      <c r="Z829" s="346"/>
    </row>
    <row r="830" spans="1:26" ht="15" thickBot="1">
      <c r="A830" s="344"/>
      <c r="B830" s="346"/>
      <c r="C830" s="346"/>
      <c r="D830" s="346"/>
      <c r="E830" s="346"/>
      <c r="F830" s="346"/>
      <c r="G830" s="346"/>
      <c r="H830" s="346"/>
      <c r="I830" s="346"/>
      <c r="J830" s="346"/>
      <c r="K830" s="346"/>
      <c r="L830" s="346"/>
      <c r="M830" s="346"/>
      <c r="N830" s="346"/>
      <c r="O830" s="346"/>
      <c r="P830" s="346"/>
      <c r="Q830" s="346"/>
      <c r="R830" s="346"/>
      <c r="S830" s="346"/>
      <c r="T830" s="346"/>
      <c r="U830" s="346"/>
      <c r="V830" s="346"/>
      <c r="W830" s="346"/>
      <c r="X830" s="346"/>
      <c r="Y830" s="346"/>
      <c r="Z830" s="346"/>
    </row>
    <row r="831" spans="1:26" ht="15" thickBot="1">
      <c r="A831" s="344"/>
      <c r="B831" s="346"/>
      <c r="C831" s="346"/>
      <c r="D831" s="346"/>
      <c r="E831" s="346"/>
      <c r="F831" s="346"/>
      <c r="G831" s="346"/>
      <c r="H831" s="346"/>
      <c r="I831" s="346"/>
      <c r="J831" s="346"/>
      <c r="K831" s="346"/>
      <c r="L831" s="346"/>
      <c r="M831" s="346"/>
      <c r="N831" s="346"/>
      <c r="O831" s="346"/>
      <c r="P831" s="346"/>
      <c r="Q831" s="346"/>
      <c r="R831" s="346"/>
      <c r="S831" s="346"/>
      <c r="T831" s="346"/>
      <c r="U831" s="346"/>
      <c r="V831" s="346"/>
      <c r="W831" s="346"/>
      <c r="X831" s="346"/>
      <c r="Y831" s="346"/>
      <c r="Z831" s="346"/>
    </row>
    <row r="832" spans="1:26" ht="15" thickBot="1">
      <c r="A832" s="344"/>
      <c r="B832" s="346"/>
      <c r="C832" s="346"/>
      <c r="D832" s="346"/>
      <c r="E832" s="346"/>
      <c r="F832" s="346"/>
      <c r="G832" s="346"/>
      <c r="H832" s="346"/>
      <c r="I832" s="346"/>
      <c r="J832" s="346"/>
      <c r="K832" s="346"/>
      <c r="L832" s="346"/>
      <c r="M832" s="346"/>
      <c r="N832" s="346"/>
      <c r="O832" s="346"/>
      <c r="P832" s="346"/>
      <c r="Q832" s="346"/>
      <c r="R832" s="346"/>
      <c r="S832" s="346"/>
      <c r="T832" s="346"/>
      <c r="U832" s="346"/>
      <c r="V832" s="346"/>
      <c r="W832" s="346"/>
      <c r="X832" s="346"/>
      <c r="Y832" s="346"/>
      <c r="Z832" s="346"/>
    </row>
    <row r="833" spans="1:26" ht="15" thickBot="1">
      <c r="A833" s="344"/>
      <c r="B833" s="346"/>
      <c r="C833" s="346"/>
      <c r="D833" s="346"/>
      <c r="E833" s="346"/>
      <c r="F833" s="346"/>
      <c r="G833" s="346"/>
      <c r="H833" s="346"/>
      <c r="I833" s="346"/>
      <c r="J833" s="346"/>
      <c r="K833" s="346"/>
      <c r="L833" s="346"/>
      <c r="M833" s="346"/>
      <c r="N833" s="346"/>
      <c r="O833" s="346"/>
      <c r="P833" s="346"/>
      <c r="Q833" s="346"/>
      <c r="R833" s="346"/>
      <c r="S833" s="346"/>
      <c r="T833" s="346"/>
      <c r="U833" s="346"/>
      <c r="V833" s="346"/>
      <c r="W833" s="346"/>
      <c r="X833" s="346"/>
      <c r="Y833" s="346"/>
      <c r="Z833" s="346"/>
    </row>
    <row r="834" spans="1:26" ht="15" thickBot="1">
      <c r="A834" s="344"/>
      <c r="B834" s="346"/>
      <c r="C834" s="346"/>
      <c r="D834" s="346"/>
      <c r="E834" s="346"/>
      <c r="F834" s="346"/>
      <c r="G834" s="346"/>
      <c r="H834" s="346"/>
      <c r="I834" s="346"/>
      <c r="J834" s="346"/>
      <c r="K834" s="346"/>
      <c r="L834" s="346"/>
      <c r="M834" s="346"/>
      <c r="N834" s="346"/>
      <c r="O834" s="346"/>
      <c r="P834" s="346"/>
      <c r="Q834" s="346"/>
      <c r="R834" s="346"/>
      <c r="S834" s="346"/>
      <c r="T834" s="346"/>
      <c r="U834" s="346"/>
      <c r="V834" s="346"/>
      <c r="W834" s="346"/>
      <c r="X834" s="346"/>
      <c r="Y834" s="346"/>
      <c r="Z834" s="346"/>
    </row>
    <row r="835" spans="1:26" ht="15" thickBot="1">
      <c r="A835" s="344"/>
      <c r="B835" s="346"/>
      <c r="C835" s="346"/>
      <c r="D835" s="346"/>
      <c r="E835" s="346"/>
      <c r="F835" s="346"/>
      <c r="G835" s="346"/>
      <c r="H835" s="346"/>
      <c r="I835" s="346"/>
      <c r="J835" s="346"/>
      <c r="K835" s="346"/>
      <c r="L835" s="346"/>
      <c r="M835" s="346"/>
      <c r="N835" s="346"/>
      <c r="O835" s="346"/>
      <c r="P835" s="346"/>
      <c r="Q835" s="346"/>
      <c r="R835" s="346"/>
      <c r="S835" s="346"/>
      <c r="T835" s="346"/>
      <c r="U835" s="346"/>
      <c r="V835" s="346"/>
      <c r="W835" s="346"/>
      <c r="X835" s="346"/>
      <c r="Y835" s="346"/>
      <c r="Z835" s="346"/>
    </row>
    <row r="836" spans="1:26" ht="15" thickBot="1">
      <c r="A836" s="344"/>
      <c r="B836" s="346"/>
      <c r="C836" s="346"/>
      <c r="D836" s="346"/>
      <c r="E836" s="346"/>
      <c r="F836" s="346"/>
      <c r="G836" s="346"/>
      <c r="H836" s="346"/>
      <c r="I836" s="346"/>
      <c r="J836" s="346"/>
      <c r="K836" s="346"/>
      <c r="L836" s="346"/>
      <c r="M836" s="346"/>
      <c r="N836" s="346"/>
      <c r="O836" s="346"/>
      <c r="P836" s="346"/>
      <c r="Q836" s="346"/>
      <c r="R836" s="346"/>
      <c r="S836" s="346"/>
      <c r="T836" s="346"/>
      <c r="U836" s="346"/>
      <c r="V836" s="346"/>
      <c r="W836" s="346"/>
      <c r="X836" s="346"/>
      <c r="Y836" s="346"/>
      <c r="Z836" s="346"/>
    </row>
    <row r="837" spans="1:26" ht="15" thickBot="1">
      <c r="A837" s="344"/>
      <c r="B837" s="346"/>
      <c r="C837" s="346"/>
      <c r="D837" s="346"/>
      <c r="E837" s="346"/>
      <c r="F837" s="346"/>
      <c r="G837" s="346"/>
      <c r="H837" s="346"/>
      <c r="I837" s="346"/>
      <c r="J837" s="346"/>
      <c r="K837" s="346"/>
      <c r="L837" s="346"/>
      <c r="M837" s="346"/>
      <c r="N837" s="346"/>
      <c r="O837" s="346"/>
      <c r="P837" s="346"/>
      <c r="Q837" s="346"/>
      <c r="R837" s="346"/>
      <c r="S837" s="346"/>
      <c r="T837" s="346"/>
      <c r="U837" s="346"/>
      <c r="V837" s="346"/>
      <c r="W837" s="346"/>
      <c r="X837" s="346"/>
      <c r="Y837" s="346"/>
      <c r="Z837" s="346"/>
    </row>
    <row r="838" spans="1:26" ht="15" thickBot="1">
      <c r="A838" s="344"/>
      <c r="B838" s="346"/>
      <c r="C838" s="346"/>
      <c r="D838" s="346"/>
      <c r="E838" s="346"/>
      <c r="F838" s="346"/>
      <c r="G838" s="346"/>
      <c r="H838" s="346"/>
      <c r="I838" s="346"/>
      <c r="J838" s="346"/>
      <c r="K838" s="346"/>
      <c r="L838" s="346"/>
      <c r="M838" s="346"/>
      <c r="N838" s="346"/>
      <c r="O838" s="346"/>
      <c r="P838" s="346"/>
      <c r="Q838" s="346"/>
      <c r="R838" s="346"/>
      <c r="S838" s="346"/>
      <c r="T838" s="346"/>
      <c r="U838" s="346"/>
      <c r="V838" s="346"/>
      <c r="W838" s="346"/>
      <c r="X838" s="346"/>
      <c r="Y838" s="346"/>
      <c r="Z838" s="346"/>
    </row>
    <row r="839" spans="1:26" ht="15" thickBot="1">
      <c r="A839" s="344"/>
      <c r="B839" s="346"/>
      <c r="C839" s="346"/>
      <c r="D839" s="346"/>
      <c r="E839" s="346"/>
      <c r="F839" s="346"/>
      <c r="G839" s="346"/>
      <c r="H839" s="346"/>
      <c r="I839" s="346"/>
      <c r="J839" s="346"/>
      <c r="K839" s="346"/>
      <c r="L839" s="346"/>
      <c r="M839" s="346"/>
      <c r="N839" s="346"/>
      <c r="O839" s="346"/>
      <c r="P839" s="346"/>
      <c r="Q839" s="346"/>
      <c r="R839" s="346"/>
      <c r="S839" s="346"/>
      <c r="T839" s="346"/>
      <c r="U839" s="346"/>
      <c r="V839" s="346"/>
      <c r="W839" s="346"/>
      <c r="X839" s="346"/>
      <c r="Y839" s="346"/>
      <c r="Z839" s="346"/>
    </row>
    <row r="840" spans="1:26" ht="15" thickBot="1">
      <c r="A840" s="344"/>
      <c r="B840" s="346"/>
      <c r="C840" s="346"/>
      <c r="D840" s="346"/>
      <c r="E840" s="346"/>
      <c r="F840" s="346"/>
      <c r="G840" s="346"/>
      <c r="H840" s="346"/>
      <c r="I840" s="346"/>
      <c r="J840" s="346"/>
      <c r="K840" s="346"/>
      <c r="L840" s="346"/>
      <c r="M840" s="346"/>
      <c r="N840" s="346"/>
      <c r="O840" s="346"/>
      <c r="P840" s="346"/>
      <c r="Q840" s="346"/>
      <c r="R840" s="346"/>
      <c r="S840" s="346"/>
      <c r="T840" s="346"/>
      <c r="U840" s="346"/>
      <c r="V840" s="346"/>
      <c r="W840" s="346"/>
      <c r="X840" s="346"/>
      <c r="Y840" s="346"/>
      <c r="Z840" s="346"/>
    </row>
    <row r="841" spans="1:26" ht="15" thickBot="1">
      <c r="A841" s="344"/>
      <c r="B841" s="346"/>
      <c r="C841" s="346"/>
      <c r="D841" s="346"/>
      <c r="E841" s="346"/>
      <c r="F841" s="346"/>
      <c r="G841" s="346"/>
      <c r="H841" s="346"/>
      <c r="I841" s="346"/>
      <c r="J841" s="346"/>
      <c r="K841" s="346"/>
      <c r="L841" s="346"/>
      <c r="M841" s="346"/>
      <c r="N841" s="346"/>
      <c r="O841" s="346"/>
      <c r="P841" s="346"/>
      <c r="Q841" s="346"/>
      <c r="R841" s="346"/>
      <c r="S841" s="346"/>
      <c r="T841" s="346"/>
      <c r="U841" s="346"/>
      <c r="V841" s="346"/>
      <c r="W841" s="346"/>
      <c r="X841" s="346"/>
      <c r="Y841" s="346"/>
      <c r="Z841" s="346"/>
    </row>
    <row r="842" spans="1:26" ht="15" thickBot="1">
      <c r="A842" s="344"/>
      <c r="B842" s="346"/>
      <c r="C842" s="346"/>
      <c r="D842" s="346"/>
      <c r="E842" s="346"/>
      <c r="F842" s="346"/>
      <c r="G842" s="346"/>
      <c r="H842" s="346"/>
      <c r="I842" s="346"/>
      <c r="J842" s="346"/>
      <c r="K842" s="346"/>
      <c r="L842" s="346"/>
      <c r="M842" s="346"/>
      <c r="N842" s="346"/>
      <c r="O842" s="346"/>
      <c r="P842" s="346"/>
      <c r="Q842" s="346"/>
      <c r="R842" s="346"/>
      <c r="S842" s="346"/>
      <c r="T842" s="346"/>
      <c r="U842" s="346"/>
      <c r="V842" s="346"/>
      <c r="W842" s="346"/>
      <c r="X842" s="346"/>
      <c r="Y842" s="346"/>
      <c r="Z842" s="346"/>
    </row>
    <row r="843" spans="1:26" ht="15" thickBot="1">
      <c r="A843" s="344"/>
      <c r="B843" s="346"/>
      <c r="C843" s="346"/>
      <c r="D843" s="346"/>
      <c r="E843" s="346"/>
      <c r="F843" s="346"/>
      <c r="G843" s="346"/>
      <c r="H843" s="346"/>
      <c r="I843" s="346"/>
      <c r="J843" s="346"/>
      <c r="K843" s="346"/>
      <c r="L843" s="346"/>
      <c r="M843" s="346"/>
      <c r="N843" s="346"/>
      <c r="O843" s="346"/>
      <c r="P843" s="346"/>
      <c r="Q843" s="346"/>
      <c r="R843" s="346"/>
      <c r="S843" s="346"/>
      <c r="T843" s="346"/>
      <c r="U843" s="346"/>
      <c r="V843" s="346"/>
      <c r="W843" s="346"/>
      <c r="X843" s="346"/>
      <c r="Y843" s="346"/>
      <c r="Z843" s="346"/>
    </row>
    <row r="844" spans="1:26" ht="15" thickBot="1">
      <c r="A844" s="344"/>
      <c r="B844" s="346"/>
      <c r="C844" s="346"/>
      <c r="D844" s="346"/>
      <c r="E844" s="346"/>
      <c r="F844" s="346"/>
      <c r="G844" s="346"/>
      <c r="H844" s="346"/>
      <c r="I844" s="346"/>
      <c r="J844" s="346"/>
      <c r="K844" s="346"/>
      <c r="L844" s="346"/>
      <c r="M844" s="346"/>
      <c r="N844" s="346"/>
      <c r="O844" s="346"/>
      <c r="P844" s="346"/>
      <c r="Q844" s="346"/>
      <c r="R844" s="346"/>
      <c r="S844" s="346"/>
      <c r="T844" s="346"/>
      <c r="U844" s="346"/>
      <c r="V844" s="346"/>
      <c r="W844" s="346"/>
      <c r="X844" s="346"/>
      <c r="Y844" s="346"/>
      <c r="Z844" s="346"/>
    </row>
    <row r="845" spans="1:26" ht="15" thickBot="1">
      <c r="A845" s="344"/>
      <c r="B845" s="346"/>
      <c r="C845" s="346"/>
      <c r="D845" s="346"/>
      <c r="E845" s="346"/>
      <c r="F845" s="346"/>
      <c r="G845" s="346"/>
      <c r="H845" s="346"/>
      <c r="I845" s="346"/>
      <c r="J845" s="346"/>
      <c r="K845" s="346"/>
      <c r="L845" s="346"/>
      <c r="M845" s="346"/>
      <c r="N845" s="346"/>
      <c r="O845" s="346"/>
      <c r="P845" s="346"/>
      <c r="Q845" s="346"/>
      <c r="R845" s="346"/>
      <c r="S845" s="346"/>
      <c r="T845" s="346"/>
      <c r="U845" s="346"/>
      <c r="V845" s="346"/>
      <c r="W845" s="346"/>
      <c r="X845" s="346"/>
      <c r="Y845" s="346"/>
      <c r="Z845" s="346"/>
    </row>
    <row r="846" spans="1:26" ht="15" thickBot="1">
      <c r="A846" s="344"/>
      <c r="B846" s="346"/>
      <c r="C846" s="346"/>
      <c r="D846" s="346"/>
      <c r="E846" s="346"/>
      <c r="F846" s="346"/>
      <c r="G846" s="346"/>
      <c r="H846" s="346"/>
      <c r="I846" s="346"/>
      <c r="J846" s="346"/>
      <c r="K846" s="346"/>
      <c r="L846" s="346"/>
      <c r="M846" s="346"/>
      <c r="N846" s="346"/>
      <c r="O846" s="346"/>
      <c r="P846" s="346"/>
      <c r="Q846" s="346"/>
      <c r="R846" s="346"/>
      <c r="S846" s="346"/>
      <c r="T846" s="346"/>
      <c r="U846" s="346"/>
      <c r="V846" s="346"/>
      <c r="W846" s="346"/>
      <c r="X846" s="346"/>
      <c r="Y846" s="346"/>
      <c r="Z846" s="346"/>
    </row>
    <row r="847" spans="1:26" ht="15" thickBot="1">
      <c r="A847" s="344"/>
      <c r="B847" s="346"/>
      <c r="C847" s="346"/>
      <c r="D847" s="346"/>
      <c r="E847" s="346"/>
      <c r="F847" s="346"/>
      <c r="G847" s="346"/>
      <c r="H847" s="346"/>
      <c r="I847" s="346"/>
      <c r="J847" s="346"/>
      <c r="K847" s="346"/>
      <c r="L847" s="346"/>
      <c r="M847" s="346"/>
      <c r="N847" s="346"/>
      <c r="O847" s="346"/>
      <c r="P847" s="346"/>
      <c r="Q847" s="346"/>
      <c r="R847" s="346"/>
      <c r="S847" s="346"/>
      <c r="T847" s="346"/>
      <c r="U847" s="346"/>
      <c r="V847" s="346"/>
      <c r="W847" s="346"/>
      <c r="X847" s="346"/>
      <c r="Y847" s="346"/>
      <c r="Z847" s="346"/>
    </row>
    <row r="848" spans="1:26" ht="15" thickBot="1">
      <c r="A848" s="344"/>
      <c r="B848" s="346"/>
      <c r="C848" s="346"/>
      <c r="D848" s="346"/>
      <c r="E848" s="346"/>
      <c r="F848" s="346"/>
      <c r="G848" s="346"/>
      <c r="H848" s="346"/>
      <c r="I848" s="346"/>
      <c r="J848" s="346"/>
      <c r="K848" s="346"/>
      <c r="L848" s="346"/>
      <c r="M848" s="346"/>
      <c r="N848" s="346"/>
      <c r="O848" s="346"/>
      <c r="P848" s="346"/>
      <c r="Q848" s="346"/>
      <c r="R848" s="346"/>
      <c r="S848" s="346"/>
      <c r="T848" s="346"/>
      <c r="U848" s="346"/>
      <c r="V848" s="346"/>
      <c r="W848" s="346"/>
      <c r="X848" s="346"/>
      <c r="Y848" s="346"/>
      <c r="Z848" s="346"/>
    </row>
    <row r="849" spans="1:26" ht="15" thickBot="1">
      <c r="A849" s="344"/>
      <c r="B849" s="346"/>
      <c r="C849" s="346"/>
      <c r="D849" s="346"/>
      <c r="E849" s="346"/>
      <c r="F849" s="346"/>
      <c r="G849" s="346"/>
      <c r="H849" s="346"/>
      <c r="I849" s="346"/>
      <c r="J849" s="346"/>
      <c r="K849" s="346"/>
      <c r="L849" s="346"/>
      <c r="M849" s="346"/>
      <c r="N849" s="346"/>
      <c r="O849" s="346"/>
      <c r="P849" s="346"/>
      <c r="Q849" s="346"/>
      <c r="R849" s="346"/>
      <c r="S849" s="346"/>
      <c r="T849" s="346"/>
      <c r="U849" s="346"/>
      <c r="V849" s="346"/>
      <c r="W849" s="346"/>
      <c r="X849" s="346"/>
      <c r="Y849" s="346"/>
      <c r="Z849" s="346"/>
    </row>
    <row r="850" spans="1:26" ht="15" thickBot="1">
      <c r="A850" s="344"/>
      <c r="B850" s="346"/>
      <c r="C850" s="346"/>
      <c r="D850" s="346"/>
      <c r="E850" s="346"/>
      <c r="F850" s="346"/>
      <c r="G850" s="346"/>
      <c r="H850" s="346"/>
      <c r="I850" s="346"/>
      <c r="J850" s="346"/>
      <c r="K850" s="346"/>
      <c r="L850" s="346"/>
      <c r="M850" s="346"/>
      <c r="N850" s="346"/>
      <c r="O850" s="346"/>
      <c r="P850" s="346"/>
      <c r="Q850" s="346"/>
      <c r="R850" s="346"/>
      <c r="S850" s="346"/>
      <c r="T850" s="346"/>
      <c r="U850" s="346"/>
      <c r="V850" s="346"/>
      <c r="W850" s="346"/>
      <c r="X850" s="346"/>
      <c r="Y850" s="346"/>
      <c r="Z850" s="346"/>
    </row>
    <row r="851" spans="1:26" ht="15" thickBot="1">
      <c r="A851" s="344"/>
      <c r="B851" s="346"/>
      <c r="C851" s="346"/>
      <c r="D851" s="346"/>
      <c r="E851" s="346"/>
      <c r="F851" s="346"/>
      <c r="G851" s="346"/>
      <c r="H851" s="346"/>
      <c r="I851" s="346"/>
      <c r="J851" s="346"/>
      <c r="K851" s="346"/>
      <c r="L851" s="346"/>
      <c r="M851" s="346"/>
      <c r="N851" s="346"/>
      <c r="O851" s="346"/>
      <c r="P851" s="346"/>
      <c r="Q851" s="346"/>
      <c r="R851" s="346"/>
      <c r="S851" s="346"/>
      <c r="T851" s="346"/>
      <c r="U851" s="346"/>
      <c r="V851" s="346"/>
      <c r="W851" s="346"/>
      <c r="X851" s="346"/>
      <c r="Y851" s="346"/>
      <c r="Z851" s="346"/>
    </row>
    <row r="852" spans="1:26" ht="15" thickBot="1">
      <c r="A852" s="344"/>
      <c r="B852" s="346"/>
      <c r="C852" s="346"/>
      <c r="D852" s="346"/>
      <c r="E852" s="346"/>
      <c r="F852" s="346"/>
      <c r="G852" s="346"/>
      <c r="H852" s="346"/>
      <c r="I852" s="346"/>
      <c r="J852" s="346"/>
      <c r="K852" s="346"/>
      <c r="L852" s="346"/>
      <c r="M852" s="346"/>
      <c r="N852" s="346"/>
      <c r="O852" s="346"/>
      <c r="P852" s="346"/>
      <c r="Q852" s="346"/>
      <c r="R852" s="346"/>
      <c r="S852" s="346"/>
      <c r="T852" s="346"/>
      <c r="U852" s="346"/>
      <c r="V852" s="346"/>
      <c r="W852" s="346"/>
      <c r="X852" s="346"/>
      <c r="Y852" s="346"/>
      <c r="Z852" s="346"/>
    </row>
    <row r="853" spans="1:26" ht="15" thickBot="1">
      <c r="A853" s="344"/>
      <c r="B853" s="346"/>
      <c r="C853" s="346"/>
      <c r="D853" s="346"/>
      <c r="E853" s="346"/>
      <c r="F853" s="346"/>
      <c r="G853" s="346"/>
      <c r="H853" s="346"/>
      <c r="I853" s="346"/>
      <c r="J853" s="346"/>
      <c r="K853" s="346"/>
      <c r="L853" s="346"/>
      <c r="M853" s="346"/>
      <c r="N853" s="346"/>
      <c r="O853" s="346"/>
      <c r="P853" s="346"/>
      <c r="Q853" s="346"/>
      <c r="R853" s="346"/>
      <c r="S853" s="346"/>
      <c r="T853" s="346"/>
      <c r="U853" s="346"/>
      <c r="V853" s="346"/>
      <c r="W853" s="346"/>
      <c r="X853" s="346"/>
      <c r="Y853" s="346"/>
      <c r="Z853" s="346"/>
    </row>
    <row r="854" spans="1:26" ht="15" thickBot="1">
      <c r="A854" s="344"/>
      <c r="B854" s="346"/>
      <c r="C854" s="346"/>
      <c r="D854" s="346"/>
      <c r="E854" s="346"/>
      <c r="F854" s="346"/>
      <c r="G854" s="346"/>
      <c r="H854" s="346"/>
      <c r="I854" s="346"/>
      <c r="J854" s="346"/>
      <c r="K854" s="346"/>
      <c r="L854" s="346"/>
      <c r="M854" s="346"/>
      <c r="N854" s="346"/>
      <c r="O854" s="346"/>
      <c r="P854" s="346"/>
      <c r="Q854" s="346"/>
      <c r="R854" s="346"/>
      <c r="S854" s="346"/>
      <c r="T854" s="346"/>
      <c r="U854" s="346"/>
      <c r="V854" s="346"/>
      <c r="W854" s="346"/>
      <c r="X854" s="346"/>
      <c r="Y854" s="346"/>
      <c r="Z854" s="346"/>
    </row>
    <row r="855" spans="1:26" ht="15" thickBot="1">
      <c r="A855" s="344"/>
      <c r="B855" s="346"/>
      <c r="C855" s="346"/>
      <c r="D855" s="346"/>
      <c r="E855" s="346"/>
      <c r="F855" s="346"/>
      <c r="G855" s="346"/>
      <c r="H855" s="346"/>
      <c r="I855" s="346"/>
      <c r="J855" s="346"/>
      <c r="K855" s="346"/>
      <c r="L855" s="346"/>
      <c r="M855" s="346"/>
      <c r="N855" s="346"/>
      <c r="O855" s="346"/>
      <c r="P855" s="346"/>
      <c r="Q855" s="346"/>
      <c r="R855" s="346"/>
      <c r="S855" s="346"/>
      <c r="T855" s="346"/>
      <c r="U855" s="346"/>
      <c r="V855" s="346"/>
      <c r="W855" s="346"/>
      <c r="X855" s="346"/>
      <c r="Y855" s="346"/>
      <c r="Z855" s="346"/>
    </row>
    <row r="856" spans="1:26" ht="15" thickBot="1">
      <c r="A856" s="344"/>
      <c r="B856" s="346"/>
      <c r="C856" s="346"/>
      <c r="D856" s="346"/>
      <c r="E856" s="346"/>
      <c r="F856" s="346"/>
      <c r="G856" s="346"/>
      <c r="H856" s="346"/>
      <c r="I856" s="346"/>
      <c r="J856" s="346"/>
      <c r="K856" s="346"/>
      <c r="L856" s="346"/>
      <c r="M856" s="346"/>
      <c r="N856" s="346"/>
      <c r="O856" s="346"/>
      <c r="P856" s="346"/>
      <c r="Q856" s="346"/>
      <c r="R856" s="346"/>
      <c r="S856" s="346"/>
      <c r="T856" s="346"/>
      <c r="U856" s="346"/>
      <c r="V856" s="346"/>
      <c r="W856" s="346"/>
      <c r="X856" s="346"/>
      <c r="Y856" s="346"/>
      <c r="Z856" s="346"/>
    </row>
    <row r="857" spans="1:26" ht="15" thickBot="1">
      <c r="A857" s="344"/>
      <c r="B857" s="346"/>
      <c r="C857" s="346"/>
      <c r="D857" s="346"/>
      <c r="E857" s="346"/>
      <c r="F857" s="346"/>
      <c r="G857" s="346"/>
      <c r="H857" s="346"/>
      <c r="I857" s="346"/>
      <c r="J857" s="346"/>
      <c r="K857" s="346"/>
      <c r="L857" s="346"/>
      <c r="M857" s="346"/>
      <c r="N857" s="346"/>
      <c r="O857" s="346"/>
      <c r="P857" s="346"/>
      <c r="Q857" s="346"/>
      <c r="R857" s="346"/>
      <c r="S857" s="346"/>
      <c r="T857" s="346"/>
      <c r="U857" s="346"/>
      <c r="V857" s="346"/>
      <c r="W857" s="346"/>
      <c r="X857" s="346"/>
      <c r="Y857" s="346"/>
      <c r="Z857" s="346"/>
    </row>
    <row r="858" spans="1:26" ht="15" thickBot="1">
      <c r="A858" s="344"/>
      <c r="B858" s="346"/>
      <c r="C858" s="346"/>
      <c r="D858" s="346"/>
      <c r="E858" s="346"/>
      <c r="F858" s="346"/>
      <c r="G858" s="346"/>
      <c r="H858" s="346"/>
      <c r="I858" s="346"/>
      <c r="J858" s="346"/>
      <c r="K858" s="346"/>
      <c r="L858" s="346"/>
      <c r="M858" s="346"/>
      <c r="N858" s="346"/>
      <c r="O858" s="346"/>
      <c r="P858" s="346"/>
      <c r="Q858" s="346"/>
      <c r="R858" s="346"/>
      <c r="S858" s="346"/>
      <c r="T858" s="346"/>
      <c r="U858" s="346"/>
      <c r="V858" s="346"/>
      <c r="W858" s="346"/>
      <c r="X858" s="346"/>
      <c r="Y858" s="346"/>
      <c r="Z858" s="346"/>
    </row>
    <row r="859" spans="1:26" ht="15" thickBot="1">
      <c r="A859" s="344"/>
      <c r="B859" s="346"/>
      <c r="C859" s="346"/>
      <c r="D859" s="346"/>
      <c r="E859" s="346"/>
      <c r="F859" s="346"/>
      <c r="G859" s="346"/>
      <c r="H859" s="346"/>
      <c r="I859" s="346"/>
      <c r="J859" s="346"/>
      <c r="K859" s="346"/>
      <c r="L859" s="346"/>
      <c r="M859" s="346"/>
      <c r="N859" s="346"/>
      <c r="O859" s="346"/>
      <c r="P859" s="346"/>
      <c r="Q859" s="346"/>
      <c r="R859" s="346"/>
      <c r="S859" s="346"/>
      <c r="T859" s="346"/>
      <c r="U859" s="346"/>
      <c r="V859" s="346"/>
      <c r="W859" s="346"/>
      <c r="X859" s="346"/>
      <c r="Y859" s="346"/>
      <c r="Z859" s="346"/>
    </row>
    <row r="860" spans="1:26" ht="15" thickBot="1">
      <c r="A860" s="344"/>
      <c r="B860" s="346"/>
      <c r="C860" s="346"/>
      <c r="D860" s="346"/>
      <c r="E860" s="346"/>
      <c r="F860" s="346"/>
      <c r="G860" s="346"/>
      <c r="H860" s="346"/>
      <c r="I860" s="346"/>
      <c r="J860" s="346"/>
      <c r="K860" s="346"/>
      <c r="L860" s="346"/>
      <c r="M860" s="346"/>
      <c r="N860" s="346"/>
      <c r="O860" s="346"/>
      <c r="P860" s="346"/>
      <c r="Q860" s="346"/>
      <c r="R860" s="346"/>
      <c r="S860" s="346"/>
      <c r="T860" s="346"/>
      <c r="U860" s="346"/>
      <c r="V860" s="346"/>
      <c r="W860" s="346"/>
      <c r="X860" s="346"/>
      <c r="Y860" s="346"/>
      <c r="Z860" s="346"/>
    </row>
    <row r="861" spans="1:26" ht="15" thickBot="1">
      <c r="A861" s="344"/>
      <c r="B861" s="346"/>
      <c r="C861" s="346"/>
      <c r="D861" s="346"/>
      <c r="E861" s="346"/>
      <c r="F861" s="346"/>
      <c r="G861" s="346"/>
      <c r="H861" s="346"/>
      <c r="I861" s="346"/>
      <c r="J861" s="346"/>
      <c r="K861" s="346"/>
      <c r="L861" s="346"/>
      <c r="M861" s="346"/>
      <c r="N861" s="346"/>
      <c r="O861" s="346"/>
      <c r="P861" s="346"/>
      <c r="Q861" s="346"/>
      <c r="R861" s="346"/>
      <c r="S861" s="346"/>
      <c r="T861" s="346"/>
      <c r="U861" s="346"/>
      <c r="V861" s="346"/>
      <c r="W861" s="346"/>
      <c r="X861" s="346"/>
      <c r="Y861" s="346"/>
      <c r="Z861" s="346"/>
    </row>
    <row r="862" spans="1:26" ht="15" thickBot="1">
      <c r="A862" s="344"/>
      <c r="B862" s="346"/>
      <c r="C862" s="346"/>
      <c r="D862" s="346"/>
      <c r="E862" s="346"/>
      <c r="F862" s="346"/>
      <c r="G862" s="346"/>
      <c r="H862" s="346"/>
      <c r="I862" s="346"/>
      <c r="J862" s="346"/>
      <c r="K862" s="346"/>
      <c r="L862" s="346"/>
      <c r="M862" s="346"/>
      <c r="N862" s="346"/>
      <c r="O862" s="346"/>
      <c r="P862" s="346"/>
      <c r="Q862" s="346"/>
      <c r="R862" s="346"/>
      <c r="S862" s="346"/>
      <c r="T862" s="346"/>
      <c r="U862" s="346"/>
      <c r="V862" s="346"/>
      <c r="W862" s="346"/>
      <c r="X862" s="346"/>
      <c r="Y862" s="346"/>
      <c r="Z862" s="346"/>
    </row>
    <row r="863" spans="1:26" ht="15" thickBot="1">
      <c r="A863" s="344"/>
      <c r="B863" s="346"/>
      <c r="C863" s="346"/>
      <c r="D863" s="346"/>
      <c r="E863" s="346"/>
      <c r="F863" s="346"/>
      <c r="G863" s="346"/>
      <c r="H863" s="346"/>
      <c r="I863" s="346"/>
      <c r="J863" s="346"/>
      <c r="K863" s="346"/>
      <c r="L863" s="346"/>
      <c r="M863" s="346"/>
      <c r="N863" s="346"/>
      <c r="O863" s="346"/>
      <c r="P863" s="346"/>
      <c r="Q863" s="346"/>
      <c r="R863" s="346"/>
      <c r="S863" s="346"/>
      <c r="T863" s="346"/>
      <c r="U863" s="346"/>
      <c r="V863" s="346"/>
      <c r="W863" s="346"/>
      <c r="X863" s="346"/>
      <c r="Y863" s="346"/>
      <c r="Z863" s="346"/>
    </row>
    <row r="864" spans="1:26" ht="15" thickBot="1">
      <c r="A864" s="344"/>
      <c r="B864" s="346"/>
      <c r="C864" s="346"/>
      <c r="D864" s="346"/>
      <c r="E864" s="346"/>
      <c r="F864" s="346"/>
      <c r="G864" s="346"/>
      <c r="H864" s="346"/>
      <c r="I864" s="346"/>
      <c r="J864" s="346"/>
      <c r="K864" s="346"/>
      <c r="L864" s="346"/>
      <c r="M864" s="346"/>
      <c r="N864" s="346"/>
      <c r="O864" s="346"/>
      <c r="P864" s="346"/>
      <c r="Q864" s="346"/>
      <c r="R864" s="346"/>
      <c r="S864" s="346"/>
      <c r="T864" s="346"/>
      <c r="U864" s="346"/>
      <c r="V864" s="346"/>
      <c r="W864" s="346"/>
      <c r="X864" s="346"/>
      <c r="Y864" s="346"/>
      <c r="Z864" s="346"/>
    </row>
    <row r="865" spans="1:26" ht="15" thickBot="1">
      <c r="A865" s="344"/>
      <c r="B865" s="346"/>
      <c r="C865" s="346"/>
      <c r="D865" s="346"/>
      <c r="E865" s="346"/>
      <c r="F865" s="346"/>
      <c r="G865" s="346"/>
      <c r="H865" s="346"/>
      <c r="I865" s="346"/>
      <c r="J865" s="346"/>
      <c r="K865" s="346"/>
      <c r="L865" s="346"/>
      <c r="M865" s="346"/>
      <c r="N865" s="346"/>
      <c r="O865" s="346"/>
      <c r="P865" s="346"/>
      <c r="Q865" s="346"/>
      <c r="R865" s="346"/>
      <c r="S865" s="346"/>
      <c r="T865" s="346"/>
      <c r="U865" s="346"/>
      <c r="V865" s="346"/>
      <c r="W865" s="346"/>
      <c r="X865" s="346"/>
      <c r="Y865" s="346"/>
      <c r="Z865" s="346"/>
    </row>
    <row r="866" spans="1:26" ht="15" thickBot="1">
      <c r="A866" s="344"/>
      <c r="B866" s="346"/>
      <c r="C866" s="346"/>
      <c r="D866" s="346"/>
      <c r="E866" s="346"/>
      <c r="F866" s="346"/>
      <c r="G866" s="346"/>
      <c r="H866" s="346"/>
      <c r="I866" s="346"/>
      <c r="J866" s="346"/>
      <c r="K866" s="346"/>
      <c r="L866" s="346"/>
      <c r="M866" s="346"/>
      <c r="N866" s="346"/>
      <c r="O866" s="346"/>
      <c r="P866" s="346"/>
      <c r="Q866" s="346"/>
      <c r="R866" s="346"/>
      <c r="S866" s="346"/>
      <c r="T866" s="346"/>
      <c r="U866" s="346"/>
      <c r="V866" s="346"/>
      <c r="W866" s="346"/>
      <c r="X866" s="346"/>
      <c r="Y866" s="346"/>
      <c r="Z866" s="346"/>
    </row>
    <row r="867" spans="1:26" ht="15" thickBot="1">
      <c r="A867" s="344"/>
      <c r="B867" s="346"/>
      <c r="C867" s="346"/>
      <c r="D867" s="346"/>
      <c r="E867" s="346"/>
      <c r="F867" s="346"/>
      <c r="G867" s="346"/>
      <c r="H867" s="346"/>
      <c r="I867" s="346"/>
      <c r="J867" s="346"/>
      <c r="K867" s="346"/>
      <c r="L867" s="346"/>
      <c r="M867" s="346"/>
      <c r="N867" s="346"/>
      <c r="O867" s="346"/>
      <c r="P867" s="346"/>
      <c r="Q867" s="346"/>
      <c r="R867" s="346"/>
      <c r="S867" s="346"/>
      <c r="T867" s="346"/>
      <c r="U867" s="346"/>
      <c r="V867" s="346"/>
      <c r="W867" s="346"/>
      <c r="X867" s="346"/>
      <c r="Y867" s="346"/>
      <c r="Z867" s="346"/>
    </row>
    <row r="868" spans="1:26" ht="15" thickBot="1">
      <c r="A868" s="344"/>
      <c r="B868" s="346"/>
      <c r="C868" s="346"/>
      <c r="D868" s="346"/>
      <c r="E868" s="346"/>
      <c r="F868" s="346"/>
      <c r="G868" s="346"/>
      <c r="H868" s="346"/>
      <c r="I868" s="346"/>
      <c r="J868" s="346"/>
      <c r="K868" s="346"/>
      <c r="L868" s="346"/>
      <c r="M868" s="346"/>
      <c r="N868" s="346"/>
      <c r="O868" s="346"/>
      <c r="P868" s="346"/>
      <c r="Q868" s="346"/>
      <c r="R868" s="346"/>
      <c r="S868" s="346"/>
      <c r="T868" s="346"/>
      <c r="U868" s="346"/>
      <c r="V868" s="346"/>
      <c r="W868" s="346"/>
      <c r="X868" s="346"/>
      <c r="Y868" s="346"/>
      <c r="Z868" s="346"/>
    </row>
    <row r="869" spans="1:26" ht="15" thickBot="1">
      <c r="A869" s="344"/>
      <c r="B869" s="346"/>
      <c r="C869" s="346"/>
      <c r="D869" s="346"/>
      <c r="E869" s="346"/>
      <c r="F869" s="346"/>
      <c r="G869" s="346"/>
      <c r="H869" s="346"/>
      <c r="I869" s="346"/>
      <c r="J869" s="346"/>
      <c r="K869" s="346"/>
      <c r="L869" s="346"/>
      <c r="M869" s="346"/>
      <c r="N869" s="346"/>
      <c r="O869" s="346"/>
      <c r="P869" s="346"/>
      <c r="Q869" s="346"/>
      <c r="R869" s="346"/>
      <c r="S869" s="346"/>
      <c r="T869" s="346"/>
      <c r="U869" s="346"/>
      <c r="V869" s="346"/>
      <c r="W869" s="346"/>
      <c r="X869" s="346"/>
      <c r="Y869" s="346"/>
      <c r="Z869" s="346"/>
    </row>
    <row r="870" spans="1:26" ht="15" thickBot="1">
      <c r="A870" s="344"/>
      <c r="B870" s="346"/>
      <c r="C870" s="346"/>
      <c r="D870" s="346"/>
      <c r="E870" s="346"/>
      <c r="F870" s="346"/>
      <c r="G870" s="346"/>
      <c r="H870" s="346"/>
      <c r="I870" s="346"/>
      <c r="J870" s="346"/>
      <c r="K870" s="346"/>
      <c r="L870" s="346"/>
      <c r="M870" s="346"/>
      <c r="N870" s="346"/>
      <c r="O870" s="346"/>
      <c r="P870" s="346"/>
      <c r="Q870" s="346"/>
      <c r="R870" s="346"/>
      <c r="S870" s="346"/>
      <c r="T870" s="346"/>
      <c r="U870" s="346"/>
      <c r="V870" s="346"/>
      <c r="W870" s="346"/>
      <c r="X870" s="346"/>
      <c r="Y870" s="346"/>
      <c r="Z870" s="346"/>
    </row>
    <row r="871" spans="1:26" ht="15" thickBot="1">
      <c r="A871" s="344"/>
      <c r="B871" s="346"/>
      <c r="C871" s="346"/>
      <c r="D871" s="346"/>
      <c r="E871" s="346"/>
      <c r="F871" s="346"/>
      <c r="G871" s="346"/>
      <c r="H871" s="346"/>
      <c r="I871" s="346"/>
      <c r="J871" s="346"/>
      <c r="K871" s="346"/>
      <c r="L871" s="346"/>
      <c r="M871" s="346"/>
      <c r="N871" s="346"/>
      <c r="O871" s="346"/>
      <c r="P871" s="346"/>
      <c r="Q871" s="346"/>
      <c r="R871" s="346"/>
      <c r="S871" s="346"/>
      <c r="T871" s="346"/>
      <c r="U871" s="346"/>
      <c r="V871" s="346"/>
      <c r="W871" s="346"/>
      <c r="X871" s="346"/>
      <c r="Y871" s="346"/>
      <c r="Z871" s="346"/>
    </row>
    <row r="872" spans="1:26" ht="15" thickBot="1">
      <c r="A872" s="344"/>
      <c r="B872" s="346"/>
      <c r="C872" s="346"/>
      <c r="D872" s="346"/>
      <c r="E872" s="346"/>
      <c r="F872" s="346"/>
      <c r="G872" s="346"/>
      <c r="H872" s="346"/>
      <c r="I872" s="346"/>
      <c r="J872" s="346"/>
      <c r="K872" s="346"/>
      <c r="L872" s="346"/>
      <c r="M872" s="346"/>
      <c r="N872" s="346"/>
      <c r="O872" s="346"/>
      <c r="P872" s="346"/>
      <c r="Q872" s="346"/>
      <c r="R872" s="346"/>
      <c r="S872" s="346"/>
      <c r="T872" s="346"/>
      <c r="U872" s="346"/>
      <c r="V872" s="346"/>
      <c r="W872" s="346"/>
      <c r="X872" s="346"/>
      <c r="Y872" s="346"/>
      <c r="Z872" s="346"/>
    </row>
    <row r="873" spans="1:26" ht="15" thickBot="1">
      <c r="A873" s="344"/>
      <c r="B873" s="346"/>
      <c r="C873" s="346"/>
      <c r="D873" s="346"/>
      <c r="E873" s="346"/>
      <c r="F873" s="346"/>
      <c r="G873" s="346"/>
      <c r="H873" s="346"/>
      <c r="I873" s="346"/>
      <c r="J873" s="346"/>
      <c r="K873" s="346"/>
      <c r="L873" s="346"/>
      <c r="M873" s="346"/>
      <c r="N873" s="346"/>
      <c r="O873" s="346"/>
      <c r="P873" s="346"/>
      <c r="Q873" s="346"/>
      <c r="R873" s="346"/>
      <c r="S873" s="346"/>
      <c r="T873" s="346"/>
      <c r="U873" s="346"/>
      <c r="V873" s="346"/>
      <c r="W873" s="346"/>
      <c r="X873" s="346"/>
      <c r="Y873" s="346"/>
      <c r="Z873" s="346"/>
    </row>
    <row r="874" spans="1:26" ht="15" thickBot="1">
      <c r="A874" s="344"/>
      <c r="B874" s="346"/>
      <c r="C874" s="346"/>
      <c r="D874" s="346"/>
      <c r="E874" s="346"/>
      <c r="F874" s="346"/>
      <c r="G874" s="346"/>
      <c r="H874" s="346"/>
      <c r="I874" s="346"/>
      <c r="J874" s="346"/>
      <c r="K874" s="346"/>
      <c r="L874" s="346"/>
      <c r="M874" s="346"/>
      <c r="N874" s="346"/>
      <c r="O874" s="346"/>
      <c r="P874" s="346"/>
      <c r="Q874" s="346"/>
      <c r="R874" s="346"/>
      <c r="S874" s="346"/>
      <c r="T874" s="346"/>
      <c r="U874" s="346"/>
      <c r="V874" s="346"/>
      <c r="W874" s="346"/>
      <c r="X874" s="346"/>
      <c r="Y874" s="346"/>
      <c r="Z874" s="346"/>
    </row>
    <row r="875" spans="1:26" ht="15" thickBot="1">
      <c r="A875" s="344"/>
      <c r="B875" s="346"/>
      <c r="C875" s="346"/>
      <c r="D875" s="346"/>
      <c r="E875" s="346"/>
      <c r="F875" s="346"/>
      <c r="G875" s="346"/>
      <c r="H875" s="346"/>
      <c r="I875" s="346"/>
      <c r="J875" s="346"/>
      <c r="K875" s="346"/>
      <c r="L875" s="346"/>
      <c r="M875" s="346"/>
      <c r="N875" s="346"/>
      <c r="O875" s="346"/>
      <c r="P875" s="346"/>
      <c r="Q875" s="346"/>
      <c r="R875" s="346"/>
      <c r="S875" s="346"/>
      <c r="T875" s="346"/>
      <c r="U875" s="346"/>
      <c r="V875" s="346"/>
      <c r="W875" s="346"/>
      <c r="X875" s="346"/>
      <c r="Y875" s="346"/>
      <c r="Z875" s="346"/>
    </row>
    <row r="876" spans="1:26" ht="15" thickBot="1">
      <c r="A876" s="344"/>
      <c r="B876" s="346"/>
      <c r="C876" s="346"/>
      <c r="D876" s="346"/>
      <c r="E876" s="346"/>
      <c r="F876" s="346"/>
      <c r="G876" s="346"/>
      <c r="H876" s="346"/>
      <c r="I876" s="346"/>
      <c r="J876" s="346"/>
      <c r="K876" s="346"/>
      <c r="L876" s="346"/>
      <c r="M876" s="346"/>
      <c r="N876" s="346"/>
      <c r="O876" s="346"/>
      <c r="P876" s="346"/>
      <c r="Q876" s="346"/>
      <c r="R876" s="346"/>
      <c r="S876" s="346"/>
      <c r="T876" s="346"/>
      <c r="U876" s="346"/>
      <c r="V876" s="346"/>
      <c r="W876" s="346"/>
      <c r="X876" s="346"/>
      <c r="Y876" s="346"/>
      <c r="Z876" s="346"/>
    </row>
    <row r="877" spans="1:26" ht="15" thickBot="1">
      <c r="A877" s="344"/>
      <c r="B877" s="346"/>
      <c r="C877" s="346"/>
      <c r="D877" s="346"/>
      <c r="E877" s="346"/>
      <c r="F877" s="346"/>
      <c r="G877" s="346"/>
      <c r="H877" s="346"/>
      <c r="I877" s="346"/>
      <c r="J877" s="346"/>
      <c r="K877" s="346"/>
      <c r="L877" s="346"/>
      <c r="M877" s="346"/>
      <c r="N877" s="346"/>
      <c r="O877" s="346"/>
      <c r="P877" s="346"/>
      <c r="Q877" s="346"/>
      <c r="R877" s="346"/>
      <c r="S877" s="346"/>
      <c r="T877" s="346"/>
      <c r="U877" s="346"/>
      <c r="V877" s="346"/>
      <c r="W877" s="346"/>
      <c r="X877" s="346"/>
      <c r="Y877" s="346"/>
      <c r="Z877" s="346"/>
    </row>
    <row r="878" spans="1:26" ht="15" thickBot="1">
      <c r="A878" s="344"/>
      <c r="B878" s="346"/>
      <c r="C878" s="346"/>
      <c r="D878" s="346"/>
      <c r="E878" s="346"/>
      <c r="F878" s="346"/>
      <c r="G878" s="346"/>
      <c r="H878" s="346"/>
      <c r="I878" s="346"/>
      <c r="J878" s="346"/>
      <c r="K878" s="346"/>
      <c r="L878" s="346"/>
      <c r="M878" s="346"/>
      <c r="N878" s="346"/>
      <c r="O878" s="346"/>
      <c r="P878" s="346"/>
      <c r="Q878" s="346"/>
      <c r="R878" s="346"/>
      <c r="S878" s="346"/>
      <c r="T878" s="346"/>
      <c r="U878" s="346"/>
      <c r="V878" s="346"/>
      <c r="W878" s="346"/>
      <c r="X878" s="346"/>
      <c r="Y878" s="346"/>
      <c r="Z878" s="346"/>
    </row>
    <row r="879" spans="1:26" ht="15" thickBot="1">
      <c r="A879" s="344"/>
      <c r="B879" s="346"/>
      <c r="C879" s="346"/>
      <c r="D879" s="346"/>
      <c r="E879" s="346"/>
      <c r="F879" s="346"/>
      <c r="G879" s="346"/>
      <c r="H879" s="346"/>
      <c r="I879" s="346"/>
      <c r="J879" s="346"/>
      <c r="K879" s="346"/>
      <c r="L879" s="346"/>
      <c r="M879" s="346"/>
      <c r="N879" s="346"/>
      <c r="O879" s="346"/>
      <c r="P879" s="346"/>
      <c r="Q879" s="346"/>
      <c r="R879" s="346"/>
      <c r="S879" s="346"/>
      <c r="T879" s="346"/>
      <c r="U879" s="346"/>
      <c r="V879" s="346"/>
      <c r="W879" s="346"/>
      <c r="X879" s="346"/>
      <c r="Y879" s="346"/>
      <c r="Z879" s="346"/>
    </row>
    <row r="880" spans="1:26" ht="15" thickBot="1">
      <c r="A880" s="344"/>
      <c r="B880" s="346"/>
      <c r="C880" s="346"/>
      <c r="D880" s="346"/>
      <c r="E880" s="346"/>
      <c r="F880" s="346"/>
      <c r="G880" s="346"/>
      <c r="H880" s="346"/>
      <c r="I880" s="346"/>
      <c r="J880" s="346"/>
      <c r="K880" s="346"/>
      <c r="L880" s="346"/>
      <c r="M880" s="346"/>
      <c r="N880" s="346"/>
      <c r="O880" s="346"/>
      <c r="P880" s="346"/>
      <c r="Q880" s="346"/>
      <c r="R880" s="346"/>
      <c r="S880" s="346"/>
      <c r="T880" s="346"/>
      <c r="U880" s="346"/>
      <c r="V880" s="346"/>
      <c r="W880" s="346"/>
      <c r="X880" s="346"/>
      <c r="Y880" s="346"/>
      <c r="Z880" s="346"/>
    </row>
    <row r="881" spans="1:26" ht="15" thickBot="1">
      <c r="A881" s="344"/>
      <c r="B881" s="346"/>
      <c r="C881" s="346"/>
      <c r="D881" s="346"/>
      <c r="E881" s="346"/>
      <c r="F881" s="346"/>
      <c r="G881" s="346"/>
      <c r="H881" s="346"/>
      <c r="I881" s="346"/>
      <c r="J881" s="346"/>
      <c r="K881" s="346"/>
      <c r="L881" s="346"/>
      <c r="M881" s="346"/>
      <c r="N881" s="346"/>
      <c r="O881" s="346"/>
      <c r="P881" s="346"/>
      <c r="Q881" s="346"/>
      <c r="R881" s="346"/>
      <c r="S881" s="346"/>
      <c r="T881" s="346"/>
      <c r="U881" s="346"/>
      <c r="V881" s="346"/>
      <c r="W881" s="346"/>
      <c r="X881" s="346"/>
      <c r="Y881" s="346"/>
      <c r="Z881" s="346"/>
    </row>
    <row r="882" spans="1:26" ht="15" thickBot="1">
      <c r="A882" s="344"/>
      <c r="B882" s="346"/>
      <c r="C882" s="346"/>
      <c r="D882" s="346"/>
      <c r="E882" s="346"/>
      <c r="F882" s="346"/>
      <c r="G882" s="346"/>
      <c r="H882" s="346"/>
      <c r="I882" s="346"/>
      <c r="J882" s="346"/>
      <c r="K882" s="346"/>
      <c r="L882" s="346"/>
      <c r="M882" s="346"/>
      <c r="N882" s="346"/>
      <c r="O882" s="346"/>
      <c r="P882" s="346"/>
      <c r="Q882" s="346"/>
      <c r="R882" s="346"/>
      <c r="S882" s="346"/>
      <c r="T882" s="346"/>
      <c r="U882" s="346"/>
      <c r="V882" s="346"/>
      <c r="W882" s="346"/>
      <c r="X882" s="346"/>
      <c r="Y882" s="346"/>
      <c r="Z882" s="346"/>
    </row>
    <row r="883" spans="1:26" ht="15" thickBot="1">
      <c r="A883" s="344"/>
      <c r="B883" s="346"/>
      <c r="C883" s="346"/>
      <c r="D883" s="346"/>
      <c r="E883" s="346"/>
      <c r="F883" s="346"/>
      <c r="G883" s="346"/>
      <c r="H883" s="346"/>
      <c r="I883" s="346"/>
      <c r="J883" s="346"/>
      <c r="K883" s="346"/>
      <c r="L883" s="346"/>
      <c r="M883" s="346"/>
      <c r="N883" s="346"/>
      <c r="O883" s="346"/>
      <c r="P883" s="346"/>
      <c r="Q883" s="346"/>
      <c r="R883" s="346"/>
      <c r="S883" s="346"/>
      <c r="T883" s="346"/>
      <c r="U883" s="346"/>
      <c r="V883" s="346"/>
      <c r="W883" s="346"/>
      <c r="X883" s="346"/>
      <c r="Y883" s="346"/>
      <c r="Z883" s="346"/>
    </row>
    <row r="884" spans="1:26" ht="15" thickBot="1">
      <c r="A884" s="344"/>
      <c r="B884" s="346"/>
      <c r="C884" s="346"/>
      <c r="D884" s="346"/>
      <c r="E884" s="346"/>
      <c r="F884" s="346"/>
      <c r="G884" s="346"/>
      <c r="H884" s="346"/>
      <c r="I884" s="346"/>
      <c r="J884" s="346"/>
      <c r="K884" s="346"/>
      <c r="L884" s="346"/>
      <c r="M884" s="346"/>
      <c r="N884" s="346"/>
      <c r="O884" s="346"/>
      <c r="P884" s="346"/>
      <c r="Q884" s="346"/>
      <c r="R884" s="346"/>
      <c r="S884" s="346"/>
      <c r="T884" s="346"/>
      <c r="U884" s="346"/>
      <c r="V884" s="346"/>
      <c r="W884" s="346"/>
      <c r="X884" s="346"/>
      <c r="Y884" s="346"/>
      <c r="Z884" s="346"/>
    </row>
    <row r="885" spans="1:26" ht="15" thickBot="1">
      <c r="A885" s="344"/>
      <c r="B885" s="346"/>
      <c r="C885" s="346"/>
      <c r="D885" s="346"/>
      <c r="E885" s="346"/>
      <c r="F885" s="346"/>
      <c r="G885" s="346"/>
      <c r="H885" s="346"/>
      <c r="I885" s="346"/>
      <c r="J885" s="346"/>
      <c r="K885" s="346"/>
      <c r="L885" s="346"/>
      <c r="M885" s="346"/>
      <c r="N885" s="346"/>
      <c r="O885" s="346"/>
      <c r="P885" s="346"/>
      <c r="Q885" s="346"/>
      <c r="R885" s="346"/>
      <c r="S885" s="346"/>
      <c r="T885" s="346"/>
      <c r="U885" s="346"/>
      <c r="V885" s="346"/>
      <c r="W885" s="346"/>
      <c r="X885" s="346"/>
      <c r="Y885" s="346"/>
      <c r="Z885" s="346"/>
    </row>
    <row r="886" spans="1:26" ht="15" thickBot="1">
      <c r="A886" s="344"/>
      <c r="B886" s="346"/>
      <c r="C886" s="346"/>
      <c r="D886" s="346"/>
      <c r="E886" s="346"/>
      <c r="F886" s="346"/>
      <c r="G886" s="346"/>
      <c r="H886" s="346"/>
      <c r="I886" s="346"/>
      <c r="J886" s="346"/>
      <c r="K886" s="346"/>
      <c r="L886" s="346"/>
      <c r="M886" s="346"/>
      <c r="N886" s="346"/>
      <c r="O886" s="346"/>
      <c r="P886" s="346"/>
      <c r="Q886" s="346"/>
      <c r="R886" s="346"/>
      <c r="S886" s="346"/>
      <c r="T886" s="346"/>
      <c r="U886" s="346"/>
      <c r="V886" s="346"/>
      <c r="W886" s="346"/>
      <c r="X886" s="346"/>
      <c r="Y886" s="346"/>
      <c r="Z886" s="346"/>
    </row>
    <row r="887" spans="1:26" ht="15" thickBot="1">
      <c r="A887" s="344"/>
      <c r="B887" s="346"/>
      <c r="C887" s="346"/>
      <c r="D887" s="346"/>
      <c r="E887" s="346"/>
      <c r="F887" s="346"/>
      <c r="G887" s="346"/>
      <c r="H887" s="346"/>
      <c r="I887" s="346"/>
      <c r="J887" s="346"/>
      <c r="K887" s="346"/>
      <c r="L887" s="346"/>
      <c r="M887" s="346"/>
      <c r="N887" s="346"/>
      <c r="O887" s="346"/>
      <c r="P887" s="346"/>
      <c r="Q887" s="346"/>
      <c r="R887" s="346"/>
      <c r="S887" s="346"/>
      <c r="T887" s="346"/>
      <c r="U887" s="346"/>
      <c r="V887" s="346"/>
      <c r="W887" s="346"/>
      <c r="X887" s="346"/>
      <c r="Y887" s="346"/>
      <c r="Z887" s="346"/>
    </row>
    <row r="888" spans="1:26" ht="15" thickBot="1">
      <c r="A888" s="344"/>
      <c r="B888" s="346"/>
      <c r="C888" s="346"/>
      <c r="D888" s="346"/>
      <c r="E888" s="346"/>
      <c r="F888" s="346"/>
      <c r="G888" s="346"/>
      <c r="H888" s="346"/>
      <c r="I888" s="346"/>
      <c r="J888" s="346"/>
      <c r="K888" s="346"/>
      <c r="L888" s="346"/>
      <c r="M888" s="346"/>
      <c r="N888" s="346"/>
      <c r="O888" s="346"/>
      <c r="P888" s="346"/>
      <c r="Q888" s="346"/>
      <c r="R888" s="346"/>
      <c r="S888" s="346"/>
      <c r="T888" s="346"/>
      <c r="U888" s="346"/>
      <c r="V888" s="346"/>
      <c r="W888" s="346"/>
      <c r="X888" s="346"/>
      <c r="Y888" s="346"/>
      <c r="Z888" s="346"/>
    </row>
    <row r="889" spans="1:26" ht="15" thickBot="1">
      <c r="A889" s="344"/>
      <c r="B889" s="346"/>
      <c r="C889" s="346"/>
      <c r="D889" s="346"/>
      <c r="E889" s="346"/>
      <c r="F889" s="346"/>
      <c r="G889" s="346"/>
      <c r="H889" s="346"/>
      <c r="I889" s="346"/>
      <c r="J889" s="346"/>
      <c r="K889" s="346"/>
      <c r="L889" s="346"/>
      <c r="M889" s="346"/>
      <c r="N889" s="346"/>
      <c r="O889" s="346"/>
      <c r="P889" s="346"/>
      <c r="Q889" s="346"/>
      <c r="R889" s="346"/>
      <c r="S889" s="346"/>
      <c r="T889" s="346"/>
      <c r="U889" s="346"/>
      <c r="V889" s="346"/>
      <c r="W889" s="346"/>
      <c r="X889" s="346"/>
      <c r="Y889" s="346"/>
      <c r="Z889" s="346"/>
    </row>
    <row r="890" spans="1:26" ht="15" thickBot="1">
      <c r="A890" s="344"/>
      <c r="B890" s="346"/>
      <c r="C890" s="346"/>
      <c r="D890" s="346"/>
      <c r="E890" s="346"/>
      <c r="F890" s="346"/>
      <c r="G890" s="346"/>
      <c r="H890" s="346"/>
      <c r="I890" s="346"/>
      <c r="J890" s="346"/>
      <c r="K890" s="346"/>
      <c r="L890" s="346"/>
      <c r="M890" s="346"/>
      <c r="N890" s="346"/>
      <c r="O890" s="346"/>
      <c r="P890" s="346"/>
      <c r="Q890" s="346"/>
      <c r="R890" s="346"/>
      <c r="S890" s="346"/>
      <c r="T890" s="346"/>
      <c r="U890" s="346"/>
      <c r="V890" s="346"/>
      <c r="W890" s="346"/>
      <c r="X890" s="346"/>
      <c r="Y890" s="346"/>
      <c r="Z890" s="346"/>
    </row>
    <row r="891" spans="1:26" ht="15" thickBot="1">
      <c r="A891" s="344"/>
      <c r="B891" s="346"/>
      <c r="C891" s="346"/>
      <c r="D891" s="346"/>
      <c r="E891" s="346"/>
      <c r="F891" s="346"/>
      <c r="G891" s="346"/>
      <c r="H891" s="346"/>
      <c r="I891" s="346"/>
      <c r="J891" s="346"/>
      <c r="K891" s="346"/>
      <c r="L891" s="346"/>
      <c r="M891" s="346"/>
      <c r="N891" s="346"/>
      <c r="O891" s="346"/>
      <c r="P891" s="346"/>
      <c r="Q891" s="346"/>
      <c r="R891" s="346"/>
      <c r="S891" s="346"/>
      <c r="T891" s="346"/>
      <c r="U891" s="346"/>
      <c r="V891" s="346"/>
      <c r="W891" s="346"/>
      <c r="X891" s="346"/>
      <c r="Y891" s="346"/>
      <c r="Z891" s="346"/>
    </row>
    <row r="892" spans="1:26" ht="15" thickBot="1">
      <c r="A892" s="344"/>
      <c r="B892" s="346"/>
      <c r="C892" s="346"/>
      <c r="D892" s="346"/>
      <c r="E892" s="346"/>
      <c r="F892" s="346"/>
      <c r="G892" s="346"/>
      <c r="H892" s="346"/>
      <c r="I892" s="346"/>
      <c r="J892" s="346"/>
      <c r="K892" s="346"/>
      <c r="L892" s="346"/>
      <c r="M892" s="346"/>
      <c r="N892" s="346"/>
      <c r="O892" s="346"/>
      <c r="P892" s="346"/>
      <c r="Q892" s="346"/>
      <c r="R892" s="346"/>
      <c r="S892" s="346"/>
      <c r="T892" s="346"/>
      <c r="U892" s="346"/>
      <c r="V892" s="346"/>
      <c r="W892" s="346"/>
      <c r="X892" s="346"/>
      <c r="Y892" s="346"/>
      <c r="Z892" s="346"/>
    </row>
    <row r="893" spans="1:26" ht="15" thickBot="1">
      <c r="A893" s="344"/>
      <c r="B893" s="346"/>
      <c r="C893" s="346"/>
      <c r="D893" s="346"/>
      <c r="E893" s="346"/>
      <c r="F893" s="346"/>
      <c r="G893" s="346"/>
      <c r="H893" s="346"/>
      <c r="I893" s="346"/>
      <c r="J893" s="346"/>
      <c r="K893" s="346"/>
      <c r="L893" s="346"/>
      <c r="M893" s="346"/>
      <c r="N893" s="346"/>
      <c r="O893" s="346"/>
      <c r="P893" s="346"/>
      <c r="Q893" s="346"/>
      <c r="R893" s="346"/>
      <c r="S893" s="346"/>
      <c r="T893" s="346"/>
      <c r="U893" s="346"/>
      <c r="V893" s="346"/>
      <c r="W893" s="346"/>
      <c r="X893" s="346"/>
      <c r="Y893" s="346"/>
      <c r="Z893" s="346"/>
    </row>
    <row r="894" spans="1:26" ht="15" thickBot="1">
      <c r="A894" s="344"/>
      <c r="B894" s="346"/>
      <c r="C894" s="346"/>
      <c r="D894" s="346"/>
      <c r="E894" s="346"/>
      <c r="F894" s="346"/>
      <c r="G894" s="346"/>
      <c r="H894" s="346"/>
      <c r="I894" s="346"/>
      <c r="J894" s="346"/>
      <c r="K894" s="346"/>
      <c r="L894" s="346"/>
      <c r="M894" s="346"/>
      <c r="N894" s="346"/>
      <c r="O894" s="346"/>
      <c r="P894" s="346"/>
      <c r="Q894" s="346"/>
      <c r="R894" s="346"/>
      <c r="S894" s="346"/>
      <c r="T894" s="346"/>
      <c r="U894" s="346"/>
      <c r="V894" s="346"/>
      <c r="W894" s="346"/>
      <c r="X894" s="346"/>
      <c r="Y894" s="346"/>
      <c r="Z894" s="346"/>
    </row>
    <row r="895" spans="1:26" ht="15" thickBot="1">
      <c r="A895" s="344"/>
      <c r="B895" s="346"/>
      <c r="C895" s="346"/>
      <c r="D895" s="346"/>
      <c r="E895" s="346"/>
      <c r="F895" s="346"/>
      <c r="G895" s="346"/>
      <c r="H895" s="346"/>
      <c r="I895" s="346"/>
      <c r="J895" s="346"/>
      <c r="K895" s="346"/>
      <c r="L895" s="346"/>
      <c r="M895" s="346"/>
      <c r="N895" s="346"/>
      <c r="O895" s="346"/>
      <c r="P895" s="346"/>
      <c r="Q895" s="346"/>
      <c r="R895" s="346"/>
      <c r="S895" s="346"/>
      <c r="T895" s="346"/>
      <c r="U895" s="346"/>
      <c r="V895" s="346"/>
      <c r="W895" s="346"/>
      <c r="X895" s="346"/>
      <c r="Y895" s="346"/>
      <c r="Z895" s="346"/>
    </row>
    <row r="896" spans="1:26" ht="15" thickBot="1">
      <c r="A896" s="344"/>
      <c r="B896" s="346"/>
      <c r="C896" s="346"/>
      <c r="D896" s="346"/>
      <c r="E896" s="346"/>
      <c r="F896" s="346"/>
      <c r="G896" s="346"/>
      <c r="H896" s="346"/>
      <c r="I896" s="346"/>
      <c r="J896" s="346"/>
      <c r="K896" s="346"/>
      <c r="L896" s="346"/>
      <c r="M896" s="346"/>
      <c r="N896" s="346"/>
      <c r="O896" s="346"/>
      <c r="P896" s="346"/>
      <c r="Q896" s="346"/>
      <c r="R896" s="346"/>
      <c r="S896" s="346"/>
      <c r="T896" s="346"/>
      <c r="U896" s="346"/>
      <c r="V896" s="346"/>
      <c r="W896" s="346"/>
      <c r="X896" s="346"/>
      <c r="Y896" s="346"/>
      <c r="Z896" s="346"/>
    </row>
    <row r="897" spans="1:26" ht="15" thickBot="1">
      <c r="A897" s="344"/>
      <c r="B897" s="346"/>
      <c r="C897" s="346"/>
      <c r="D897" s="346"/>
      <c r="E897" s="346"/>
      <c r="F897" s="346"/>
      <c r="G897" s="346"/>
      <c r="H897" s="346"/>
      <c r="I897" s="346"/>
      <c r="J897" s="346"/>
      <c r="K897" s="346"/>
      <c r="L897" s="346"/>
      <c r="M897" s="346"/>
      <c r="N897" s="346"/>
      <c r="O897" s="346"/>
      <c r="P897" s="346"/>
      <c r="Q897" s="346"/>
      <c r="R897" s="346"/>
      <c r="S897" s="346"/>
      <c r="T897" s="346"/>
      <c r="U897" s="346"/>
      <c r="V897" s="346"/>
      <c r="W897" s="346"/>
      <c r="X897" s="346"/>
      <c r="Y897" s="346"/>
      <c r="Z897" s="346"/>
    </row>
    <row r="898" spans="1:26" ht="15" thickBot="1">
      <c r="A898" s="344"/>
      <c r="B898" s="346"/>
      <c r="C898" s="346"/>
      <c r="D898" s="346"/>
      <c r="E898" s="346"/>
      <c r="F898" s="346"/>
      <c r="G898" s="346"/>
      <c r="H898" s="346"/>
      <c r="I898" s="346"/>
      <c r="J898" s="346"/>
      <c r="K898" s="346"/>
      <c r="L898" s="346"/>
      <c r="M898" s="346"/>
      <c r="N898" s="346"/>
      <c r="O898" s="346"/>
      <c r="P898" s="346"/>
      <c r="Q898" s="346"/>
      <c r="R898" s="346"/>
      <c r="S898" s="346"/>
      <c r="T898" s="346"/>
      <c r="U898" s="346"/>
      <c r="V898" s="346"/>
      <c r="W898" s="346"/>
      <c r="X898" s="346"/>
      <c r="Y898" s="346"/>
      <c r="Z898" s="346"/>
    </row>
    <row r="899" spans="1:26" ht="15" thickBot="1">
      <c r="A899" s="344"/>
      <c r="B899" s="346"/>
      <c r="C899" s="346"/>
      <c r="D899" s="346"/>
      <c r="E899" s="346"/>
      <c r="F899" s="346"/>
      <c r="G899" s="346"/>
      <c r="H899" s="346"/>
      <c r="I899" s="346"/>
      <c r="J899" s="346"/>
      <c r="K899" s="346"/>
      <c r="L899" s="346"/>
      <c r="M899" s="346"/>
      <c r="N899" s="346"/>
      <c r="O899" s="346"/>
      <c r="P899" s="346"/>
      <c r="Q899" s="346"/>
      <c r="R899" s="346"/>
      <c r="S899" s="346"/>
      <c r="T899" s="346"/>
      <c r="U899" s="346"/>
      <c r="V899" s="346"/>
      <c r="W899" s="346"/>
      <c r="X899" s="346"/>
      <c r="Y899" s="346"/>
      <c r="Z899" s="346"/>
    </row>
    <row r="900" spans="1:26" ht="15" thickBot="1">
      <c r="A900" s="344"/>
      <c r="B900" s="346"/>
      <c r="C900" s="346"/>
      <c r="D900" s="346"/>
      <c r="E900" s="346"/>
      <c r="F900" s="346"/>
      <c r="G900" s="346"/>
      <c r="H900" s="346"/>
      <c r="I900" s="346"/>
      <c r="J900" s="346"/>
      <c r="K900" s="346"/>
      <c r="L900" s="346"/>
      <c r="M900" s="346"/>
      <c r="N900" s="346"/>
      <c r="O900" s="346"/>
      <c r="P900" s="346"/>
      <c r="Q900" s="346"/>
      <c r="R900" s="346"/>
      <c r="S900" s="346"/>
      <c r="T900" s="346"/>
      <c r="U900" s="346"/>
      <c r="V900" s="346"/>
      <c r="W900" s="346"/>
      <c r="X900" s="346"/>
      <c r="Y900" s="346"/>
      <c r="Z900" s="346"/>
    </row>
    <row r="901" spans="1:26" ht="15" thickBot="1">
      <c r="A901" s="344"/>
      <c r="B901" s="346"/>
      <c r="C901" s="346"/>
      <c r="D901" s="346"/>
      <c r="E901" s="346"/>
      <c r="F901" s="346"/>
      <c r="G901" s="346"/>
      <c r="H901" s="346"/>
      <c r="I901" s="346"/>
      <c r="J901" s="346"/>
      <c r="K901" s="346"/>
      <c r="L901" s="346"/>
      <c r="M901" s="346"/>
      <c r="N901" s="346"/>
      <c r="O901" s="346"/>
      <c r="P901" s="346"/>
      <c r="Q901" s="346"/>
      <c r="R901" s="346"/>
      <c r="S901" s="346"/>
      <c r="T901" s="346"/>
      <c r="U901" s="346"/>
      <c r="V901" s="346"/>
      <c r="W901" s="346"/>
      <c r="X901" s="346"/>
      <c r="Y901" s="346"/>
      <c r="Z901" s="346"/>
    </row>
    <row r="902" spans="1:26" ht="15" thickBot="1">
      <c r="A902" s="344"/>
      <c r="B902" s="346"/>
      <c r="C902" s="346"/>
      <c r="D902" s="346"/>
      <c r="E902" s="346"/>
      <c r="F902" s="346"/>
      <c r="G902" s="346"/>
      <c r="H902" s="346"/>
      <c r="I902" s="346"/>
      <c r="J902" s="346"/>
      <c r="K902" s="346"/>
      <c r="L902" s="346"/>
      <c r="M902" s="346"/>
      <c r="N902" s="346"/>
      <c r="O902" s="346"/>
      <c r="P902" s="346"/>
      <c r="Q902" s="346"/>
      <c r="R902" s="346"/>
      <c r="S902" s="346"/>
      <c r="T902" s="346"/>
      <c r="U902" s="346"/>
      <c r="V902" s="346"/>
      <c r="W902" s="346"/>
      <c r="X902" s="346"/>
      <c r="Y902" s="346"/>
      <c r="Z902" s="346"/>
    </row>
    <row r="903" spans="1:26" ht="15" thickBot="1">
      <c r="A903" s="344"/>
      <c r="B903" s="346"/>
      <c r="C903" s="346"/>
      <c r="D903" s="346"/>
      <c r="E903" s="346"/>
      <c r="F903" s="346"/>
      <c r="G903" s="346"/>
      <c r="H903" s="346"/>
      <c r="I903" s="346"/>
      <c r="J903" s="346"/>
      <c r="K903" s="346"/>
      <c r="L903" s="346"/>
      <c r="M903" s="346"/>
      <c r="N903" s="346"/>
      <c r="O903" s="346"/>
      <c r="P903" s="346"/>
      <c r="Q903" s="346"/>
      <c r="R903" s="346"/>
      <c r="S903" s="346"/>
      <c r="T903" s="346"/>
      <c r="U903" s="346"/>
      <c r="V903" s="346"/>
      <c r="W903" s="346"/>
      <c r="X903" s="346"/>
      <c r="Y903" s="346"/>
      <c r="Z903" s="346"/>
    </row>
    <row r="904" spans="1:26" ht="15" thickBot="1">
      <c r="A904" s="344"/>
      <c r="B904" s="346"/>
      <c r="C904" s="346"/>
      <c r="D904" s="346"/>
      <c r="E904" s="346"/>
      <c r="F904" s="346"/>
      <c r="G904" s="346"/>
      <c r="H904" s="346"/>
      <c r="I904" s="346"/>
      <c r="J904" s="346"/>
      <c r="K904" s="346"/>
      <c r="L904" s="346"/>
      <c r="M904" s="346"/>
      <c r="N904" s="346"/>
      <c r="O904" s="346"/>
      <c r="P904" s="346"/>
      <c r="Q904" s="346"/>
      <c r="R904" s="346"/>
      <c r="S904" s="346"/>
      <c r="T904" s="346"/>
      <c r="U904" s="346"/>
      <c r="V904" s="346"/>
      <c r="W904" s="346"/>
      <c r="X904" s="346"/>
      <c r="Y904" s="346"/>
      <c r="Z904" s="346"/>
    </row>
    <row r="905" spans="1:26" ht="15" thickBot="1">
      <c r="A905" s="344"/>
      <c r="B905" s="346"/>
      <c r="C905" s="346"/>
      <c r="D905" s="346"/>
      <c r="E905" s="346"/>
      <c r="F905" s="346"/>
      <c r="G905" s="346"/>
      <c r="H905" s="346"/>
      <c r="I905" s="346"/>
      <c r="J905" s="346"/>
      <c r="K905" s="346"/>
      <c r="L905" s="346"/>
      <c r="M905" s="346"/>
      <c r="N905" s="346"/>
      <c r="O905" s="346"/>
      <c r="P905" s="346"/>
      <c r="Q905" s="346"/>
      <c r="R905" s="346"/>
      <c r="S905" s="346"/>
      <c r="T905" s="346"/>
      <c r="U905" s="346"/>
      <c r="V905" s="346"/>
      <c r="W905" s="346"/>
      <c r="X905" s="346"/>
      <c r="Y905" s="346"/>
      <c r="Z905" s="346"/>
    </row>
    <row r="906" spans="1:26" ht="15" thickBot="1">
      <c r="A906" s="344"/>
      <c r="B906" s="346"/>
      <c r="C906" s="346"/>
      <c r="D906" s="346"/>
      <c r="E906" s="346"/>
      <c r="F906" s="346"/>
      <c r="G906" s="346"/>
      <c r="H906" s="346"/>
      <c r="I906" s="346"/>
      <c r="J906" s="346"/>
      <c r="K906" s="346"/>
      <c r="L906" s="346"/>
      <c r="M906" s="346"/>
      <c r="N906" s="346"/>
      <c r="O906" s="346"/>
      <c r="P906" s="346"/>
      <c r="Q906" s="346"/>
      <c r="R906" s="346"/>
      <c r="S906" s="346"/>
      <c r="T906" s="346"/>
      <c r="U906" s="346"/>
      <c r="V906" s="346"/>
      <c r="W906" s="346"/>
      <c r="X906" s="346"/>
      <c r="Y906" s="346"/>
      <c r="Z906" s="346"/>
    </row>
    <row r="907" spans="1:26" ht="15" thickBot="1">
      <c r="A907" s="344"/>
      <c r="B907" s="346"/>
      <c r="C907" s="346"/>
      <c r="D907" s="346"/>
      <c r="E907" s="346"/>
      <c r="F907" s="346"/>
      <c r="G907" s="346"/>
      <c r="H907" s="346"/>
      <c r="I907" s="346"/>
      <c r="J907" s="346"/>
      <c r="K907" s="346"/>
      <c r="L907" s="346"/>
      <c r="M907" s="346"/>
      <c r="N907" s="346"/>
      <c r="O907" s="346"/>
      <c r="P907" s="346"/>
      <c r="Q907" s="346"/>
      <c r="R907" s="346"/>
      <c r="S907" s="346"/>
      <c r="T907" s="346"/>
      <c r="U907" s="346"/>
      <c r="V907" s="346"/>
      <c r="W907" s="346"/>
      <c r="X907" s="346"/>
      <c r="Y907" s="346"/>
      <c r="Z907" s="346"/>
    </row>
    <row r="908" spans="1:26" ht="15" thickBot="1">
      <c r="A908" s="344"/>
      <c r="B908" s="346"/>
      <c r="C908" s="346"/>
      <c r="D908" s="346"/>
      <c r="E908" s="346"/>
      <c r="F908" s="346"/>
      <c r="G908" s="346"/>
      <c r="H908" s="346"/>
      <c r="I908" s="346"/>
      <c r="J908" s="346"/>
      <c r="K908" s="346"/>
      <c r="L908" s="346"/>
      <c r="M908" s="346"/>
      <c r="N908" s="346"/>
      <c r="O908" s="346"/>
      <c r="P908" s="346"/>
      <c r="Q908" s="346"/>
      <c r="R908" s="346"/>
      <c r="S908" s="346"/>
      <c r="T908" s="346"/>
      <c r="U908" s="346"/>
      <c r="V908" s="346"/>
      <c r="W908" s="346"/>
      <c r="X908" s="346"/>
      <c r="Y908" s="346"/>
      <c r="Z908" s="346"/>
    </row>
    <row r="909" spans="1:26" ht="15" thickBot="1">
      <c r="A909" s="344"/>
      <c r="B909" s="346"/>
      <c r="C909" s="346"/>
      <c r="D909" s="346"/>
      <c r="E909" s="346"/>
      <c r="F909" s="346"/>
      <c r="G909" s="346"/>
      <c r="H909" s="346"/>
      <c r="I909" s="346"/>
      <c r="J909" s="346"/>
      <c r="K909" s="346"/>
      <c r="L909" s="346"/>
      <c r="M909" s="346"/>
      <c r="N909" s="346"/>
      <c r="O909" s="346"/>
      <c r="P909" s="346"/>
      <c r="Q909" s="346"/>
      <c r="R909" s="346"/>
      <c r="S909" s="346"/>
      <c r="T909" s="346"/>
      <c r="U909" s="346"/>
      <c r="V909" s="346"/>
      <c r="W909" s="346"/>
      <c r="X909" s="346"/>
      <c r="Y909" s="346"/>
      <c r="Z909" s="346"/>
    </row>
    <row r="910" spans="1:26" ht="15" thickBot="1">
      <c r="A910" s="344"/>
      <c r="B910" s="346"/>
      <c r="C910" s="346"/>
      <c r="D910" s="346"/>
      <c r="E910" s="346"/>
      <c r="F910" s="346"/>
      <c r="G910" s="346"/>
      <c r="H910" s="346"/>
      <c r="I910" s="346"/>
      <c r="J910" s="346"/>
      <c r="K910" s="346"/>
      <c r="L910" s="346"/>
      <c r="M910" s="346"/>
      <c r="N910" s="346"/>
      <c r="O910" s="346"/>
      <c r="P910" s="346"/>
      <c r="Q910" s="346"/>
      <c r="R910" s="346"/>
      <c r="S910" s="346"/>
      <c r="T910" s="346"/>
      <c r="U910" s="346"/>
      <c r="V910" s="346"/>
      <c r="W910" s="346"/>
      <c r="X910" s="346"/>
      <c r="Y910" s="346"/>
      <c r="Z910" s="346"/>
    </row>
    <row r="911" spans="1:26" ht="15" thickBot="1">
      <c r="A911" s="344"/>
      <c r="B911" s="346"/>
      <c r="C911" s="346"/>
      <c r="D911" s="346"/>
      <c r="E911" s="346"/>
      <c r="F911" s="346"/>
      <c r="G911" s="346"/>
      <c r="H911" s="346"/>
      <c r="I911" s="346"/>
      <c r="J911" s="346"/>
      <c r="K911" s="346"/>
      <c r="L911" s="346"/>
      <c r="M911" s="346"/>
      <c r="N911" s="346"/>
      <c r="O911" s="346"/>
      <c r="P911" s="346"/>
      <c r="Q911" s="346"/>
      <c r="R911" s="346"/>
      <c r="S911" s="346"/>
      <c r="T911" s="346"/>
      <c r="U911" s="346"/>
      <c r="V911" s="346"/>
      <c r="W911" s="346"/>
      <c r="X911" s="346"/>
      <c r="Y911" s="346"/>
      <c r="Z911" s="346"/>
    </row>
    <row r="912" spans="1:26" ht="15" thickBot="1">
      <c r="A912" s="344"/>
      <c r="B912" s="346"/>
      <c r="C912" s="346"/>
      <c r="D912" s="346"/>
      <c r="E912" s="346"/>
      <c r="F912" s="346"/>
      <c r="G912" s="346"/>
      <c r="H912" s="346"/>
      <c r="I912" s="346"/>
      <c r="J912" s="346"/>
      <c r="K912" s="346"/>
      <c r="L912" s="346"/>
      <c r="M912" s="346"/>
      <c r="N912" s="346"/>
      <c r="O912" s="346"/>
      <c r="P912" s="346"/>
      <c r="Q912" s="346"/>
      <c r="R912" s="346"/>
      <c r="S912" s="346"/>
      <c r="T912" s="346"/>
      <c r="U912" s="346"/>
      <c r="V912" s="346"/>
      <c r="W912" s="346"/>
      <c r="X912" s="346"/>
      <c r="Y912" s="346"/>
      <c r="Z912" s="346"/>
    </row>
    <row r="913" spans="1:26" ht="15" thickBot="1">
      <c r="A913" s="344"/>
      <c r="B913" s="346"/>
      <c r="C913" s="346"/>
      <c r="D913" s="346"/>
      <c r="E913" s="346"/>
      <c r="F913" s="346"/>
      <c r="G913" s="346"/>
      <c r="H913" s="346"/>
      <c r="I913" s="346"/>
      <c r="J913" s="346"/>
      <c r="K913" s="346"/>
      <c r="L913" s="346"/>
      <c r="M913" s="346"/>
      <c r="N913" s="346"/>
      <c r="O913" s="346"/>
      <c r="P913" s="346"/>
      <c r="Q913" s="346"/>
      <c r="R913" s="346"/>
      <c r="S913" s="346"/>
      <c r="T913" s="346"/>
      <c r="U913" s="346"/>
      <c r="V913" s="346"/>
      <c r="W913" s="346"/>
      <c r="X913" s="346"/>
      <c r="Y913" s="346"/>
      <c r="Z913" s="346"/>
    </row>
    <row r="914" spans="1:26" ht="15" thickBot="1">
      <c r="A914" s="344"/>
      <c r="B914" s="346"/>
      <c r="C914" s="346"/>
      <c r="D914" s="346"/>
      <c r="E914" s="346"/>
      <c r="F914" s="346"/>
      <c r="G914" s="346"/>
      <c r="H914" s="346"/>
      <c r="I914" s="346"/>
      <c r="J914" s="346"/>
      <c r="K914" s="346"/>
      <c r="L914" s="346"/>
      <c r="M914" s="346"/>
      <c r="N914" s="346"/>
      <c r="O914" s="346"/>
      <c r="P914" s="346"/>
      <c r="Q914" s="346"/>
      <c r="R914" s="346"/>
      <c r="S914" s="346"/>
      <c r="T914" s="346"/>
      <c r="U914" s="346"/>
      <c r="V914" s="346"/>
      <c r="W914" s="346"/>
      <c r="X914" s="346"/>
      <c r="Y914" s="346"/>
      <c r="Z914" s="346"/>
    </row>
    <row r="915" spans="1:26" ht="15" thickBot="1">
      <c r="A915" s="344"/>
      <c r="B915" s="346"/>
      <c r="C915" s="346"/>
      <c r="D915" s="346"/>
      <c r="E915" s="346"/>
      <c r="F915" s="346"/>
      <c r="G915" s="346"/>
      <c r="H915" s="346"/>
      <c r="I915" s="346"/>
      <c r="J915" s="346"/>
      <c r="K915" s="346"/>
      <c r="L915" s="346"/>
      <c r="M915" s="346"/>
      <c r="N915" s="346"/>
      <c r="O915" s="346"/>
      <c r="P915" s="346"/>
      <c r="Q915" s="346"/>
      <c r="R915" s="346"/>
      <c r="S915" s="346"/>
      <c r="T915" s="346"/>
      <c r="U915" s="346"/>
      <c r="V915" s="346"/>
      <c r="W915" s="346"/>
      <c r="X915" s="346"/>
      <c r="Y915" s="346"/>
      <c r="Z915" s="346"/>
    </row>
    <row r="916" spans="1:26" ht="15" thickBot="1">
      <c r="A916" s="344"/>
      <c r="B916" s="346"/>
      <c r="C916" s="346"/>
      <c r="D916" s="346"/>
      <c r="E916" s="346"/>
      <c r="F916" s="346"/>
      <c r="G916" s="346"/>
      <c r="H916" s="346"/>
      <c r="I916" s="346"/>
      <c r="J916" s="346"/>
      <c r="K916" s="346"/>
      <c r="L916" s="346"/>
      <c r="M916" s="346"/>
      <c r="N916" s="346"/>
      <c r="O916" s="346"/>
      <c r="P916" s="346"/>
      <c r="Q916" s="346"/>
      <c r="R916" s="346"/>
      <c r="S916" s="346"/>
      <c r="T916" s="346"/>
      <c r="U916" s="346"/>
      <c r="V916" s="346"/>
      <c r="W916" s="346"/>
      <c r="X916" s="346"/>
      <c r="Y916" s="346"/>
      <c r="Z916" s="346"/>
    </row>
    <row r="917" spans="1:26" ht="15" thickBot="1">
      <c r="A917" s="344"/>
      <c r="B917" s="346"/>
      <c r="C917" s="346"/>
      <c r="D917" s="346"/>
      <c r="E917" s="346"/>
      <c r="F917" s="346"/>
      <c r="G917" s="346"/>
      <c r="H917" s="346"/>
      <c r="I917" s="346"/>
      <c r="J917" s="346"/>
      <c r="K917" s="346"/>
      <c r="L917" s="346"/>
      <c r="M917" s="346"/>
      <c r="N917" s="346"/>
      <c r="O917" s="346"/>
      <c r="P917" s="346"/>
      <c r="Q917" s="346"/>
      <c r="R917" s="346"/>
      <c r="S917" s="346"/>
      <c r="T917" s="346"/>
      <c r="U917" s="346"/>
      <c r="V917" s="346"/>
      <c r="W917" s="346"/>
      <c r="X917" s="346"/>
      <c r="Y917" s="346"/>
      <c r="Z917" s="346"/>
    </row>
    <row r="918" spans="1:26" ht="15" thickBot="1">
      <c r="A918" s="344"/>
      <c r="B918" s="346"/>
      <c r="C918" s="346"/>
      <c r="D918" s="346"/>
      <c r="E918" s="346"/>
      <c r="F918" s="346"/>
      <c r="G918" s="346"/>
      <c r="H918" s="346"/>
      <c r="I918" s="346"/>
      <c r="J918" s="346"/>
      <c r="K918" s="346"/>
      <c r="L918" s="346"/>
      <c r="M918" s="346"/>
      <c r="N918" s="346"/>
      <c r="O918" s="346"/>
      <c r="P918" s="346"/>
      <c r="Q918" s="346"/>
      <c r="R918" s="346"/>
      <c r="S918" s="346"/>
      <c r="T918" s="346"/>
      <c r="U918" s="346"/>
      <c r="V918" s="346"/>
      <c r="W918" s="346"/>
      <c r="X918" s="346"/>
      <c r="Y918" s="346"/>
      <c r="Z918" s="346"/>
    </row>
    <row r="919" spans="1:26" ht="15" thickBot="1">
      <c r="A919" s="344"/>
      <c r="B919" s="346"/>
      <c r="C919" s="346"/>
      <c r="D919" s="346"/>
      <c r="E919" s="346"/>
      <c r="F919" s="346"/>
      <c r="G919" s="346"/>
      <c r="H919" s="346"/>
      <c r="I919" s="346"/>
      <c r="J919" s="346"/>
      <c r="K919" s="346"/>
      <c r="L919" s="346"/>
      <c r="M919" s="346"/>
      <c r="N919" s="346"/>
      <c r="O919" s="346"/>
      <c r="P919" s="346"/>
      <c r="Q919" s="346"/>
      <c r="R919" s="346"/>
      <c r="S919" s="346"/>
      <c r="T919" s="346"/>
      <c r="U919" s="346"/>
      <c r="V919" s="346"/>
      <c r="W919" s="346"/>
      <c r="X919" s="346"/>
      <c r="Y919" s="346"/>
      <c r="Z919" s="346"/>
    </row>
    <row r="920" spans="1:26" ht="15" thickBot="1">
      <c r="A920" s="344"/>
      <c r="B920" s="346"/>
      <c r="C920" s="346"/>
      <c r="D920" s="346"/>
      <c r="E920" s="346"/>
      <c r="F920" s="346"/>
      <c r="G920" s="346"/>
      <c r="H920" s="346"/>
      <c r="I920" s="346"/>
      <c r="J920" s="346"/>
      <c r="K920" s="346"/>
      <c r="L920" s="346"/>
      <c r="M920" s="346"/>
      <c r="N920" s="346"/>
      <c r="O920" s="346"/>
      <c r="P920" s="346"/>
      <c r="Q920" s="346"/>
      <c r="R920" s="346"/>
      <c r="S920" s="346"/>
      <c r="T920" s="346"/>
      <c r="U920" s="346"/>
      <c r="V920" s="346"/>
      <c r="W920" s="346"/>
      <c r="X920" s="346"/>
      <c r="Y920" s="346"/>
      <c r="Z920" s="346"/>
    </row>
    <row r="921" spans="1:26" ht="15" thickBot="1">
      <c r="A921" s="344"/>
      <c r="B921" s="346"/>
      <c r="C921" s="346"/>
      <c r="D921" s="346"/>
      <c r="E921" s="346"/>
      <c r="F921" s="346"/>
      <c r="G921" s="346"/>
      <c r="H921" s="346"/>
      <c r="I921" s="346"/>
      <c r="J921" s="346"/>
      <c r="K921" s="346"/>
      <c r="L921" s="346"/>
      <c r="M921" s="346"/>
      <c r="N921" s="346"/>
      <c r="O921" s="346"/>
      <c r="P921" s="346"/>
      <c r="Q921" s="346"/>
      <c r="R921" s="346"/>
      <c r="S921" s="346"/>
      <c r="T921" s="346"/>
      <c r="U921" s="346"/>
      <c r="V921" s="346"/>
      <c r="W921" s="346"/>
      <c r="X921" s="346"/>
      <c r="Y921" s="346"/>
      <c r="Z921" s="346"/>
    </row>
    <row r="922" spans="1:26" ht="15" thickBot="1">
      <c r="A922" s="344"/>
      <c r="B922" s="346"/>
      <c r="C922" s="346"/>
      <c r="D922" s="346"/>
      <c r="E922" s="346"/>
      <c r="F922" s="346"/>
      <c r="G922" s="346"/>
      <c r="H922" s="346"/>
      <c r="I922" s="346"/>
      <c r="J922" s="346"/>
      <c r="K922" s="346"/>
      <c r="L922" s="346"/>
      <c r="M922" s="346"/>
      <c r="N922" s="346"/>
      <c r="O922" s="346"/>
      <c r="P922" s="346"/>
      <c r="Q922" s="346"/>
      <c r="R922" s="346"/>
      <c r="S922" s="346"/>
      <c r="T922" s="346"/>
      <c r="U922" s="346"/>
      <c r="V922" s="346"/>
      <c r="W922" s="346"/>
      <c r="X922" s="346"/>
      <c r="Y922" s="346"/>
      <c r="Z922" s="346"/>
    </row>
    <row r="923" spans="1:26" ht="15" thickBot="1">
      <c r="A923" s="344"/>
      <c r="B923" s="346"/>
      <c r="C923" s="346"/>
      <c r="D923" s="346"/>
      <c r="E923" s="346"/>
      <c r="F923" s="346"/>
      <c r="G923" s="346"/>
      <c r="H923" s="346"/>
      <c r="I923" s="346"/>
      <c r="J923" s="346"/>
      <c r="K923" s="346"/>
      <c r="L923" s="346"/>
      <c r="M923" s="346"/>
      <c r="N923" s="346"/>
      <c r="O923" s="346"/>
      <c r="P923" s="346"/>
      <c r="Q923" s="346"/>
      <c r="R923" s="346"/>
      <c r="S923" s="346"/>
      <c r="T923" s="346"/>
      <c r="U923" s="346"/>
      <c r="V923" s="346"/>
      <c r="W923" s="346"/>
      <c r="X923" s="346"/>
      <c r="Y923" s="346"/>
      <c r="Z923" s="346"/>
    </row>
    <row r="924" spans="1:26" ht="15" thickBot="1">
      <c r="A924" s="344"/>
      <c r="B924" s="346"/>
      <c r="C924" s="346"/>
      <c r="D924" s="346"/>
      <c r="E924" s="346"/>
      <c r="F924" s="346"/>
      <c r="G924" s="346"/>
      <c r="H924" s="346"/>
      <c r="I924" s="346"/>
      <c r="J924" s="346"/>
      <c r="K924" s="346"/>
      <c r="L924" s="346"/>
      <c r="M924" s="346"/>
      <c r="N924" s="346"/>
      <c r="O924" s="346"/>
      <c r="P924" s="346"/>
      <c r="Q924" s="346"/>
      <c r="R924" s="346"/>
      <c r="S924" s="346"/>
      <c r="T924" s="346"/>
      <c r="U924" s="346"/>
      <c r="V924" s="346"/>
      <c r="W924" s="346"/>
      <c r="X924" s="346"/>
      <c r="Y924" s="346"/>
      <c r="Z924" s="346"/>
    </row>
    <row r="925" spans="1:26" ht="15" thickBot="1">
      <c r="A925" s="344"/>
      <c r="B925" s="346"/>
      <c r="C925" s="346"/>
      <c r="D925" s="346"/>
      <c r="E925" s="346"/>
      <c r="F925" s="346"/>
      <c r="G925" s="346"/>
      <c r="H925" s="346"/>
      <c r="I925" s="346"/>
      <c r="J925" s="346"/>
      <c r="K925" s="346"/>
      <c r="L925" s="346"/>
      <c r="M925" s="346"/>
      <c r="N925" s="346"/>
      <c r="O925" s="346"/>
      <c r="P925" s="346"/>
      <c r="Q925" s="346"/>
      <c r="R925" s="346"/>
      <c r="S925" s="346"/>
      <c r="T925" s="346"/>
      <c r="U925" s="346"/>
      <c r="V925" s="346"/>
      <c r="W925" s="346"/>
      <c r="X925" s="346"/>
      <c r="Y925" s="346"/>
      <c r="Z925" s="346"/>
    </row>
    <row r="926" spans="1:26" ht="15" thickBot="1">
      <c r="A926" s="344"/>
      <c r="B926" s="346"/>
      <c r="C926" s="346"/>
      <c r="D926" s="346"/>
      <c r="E926" s="346"/>
      <c r="F926" s="346"/>
      <c r="G926" s="346"/>
      <c r="H926" s="346"/>
      <c r="I926" s="346"/>
      <c r="J926" s="346"/>
      <c r="K926" s="346"/>
      <c r="L926" s="346"/>
      <c r="M926" s="346"/>
      <c r="N926" s="346"/>
      <c r="O926" s="346"/>
      <c r="P926" s="346"/>
      <c r="Q926" s="346"/>
      <c r="R926" s="346"/>
      <c r="S926" s="346"/>
      <c r="T926" s="346"/>
      <c r="U926" s="346"/>
      <c r="V926" s="346"/>
      <c r="W926" s="346"/>
      <c r="X926" s="346"/>
      <c r="Y926" s="346"/>
      <c r="Z926" s="346"/>
    </row>
    <row r="927" spans="1:26" ht="15" thickBot="1">
      <c r="A927" s="344"/>
      <c r="B927" s="346"/>
      <c r="C927" s="346"/>
      <c r="D927" s="346"/>
      <c r="E927" s="346"/>
      <c r="F927" s="346"/>
      <c r="G927" s="346"/>
      <c r="H927" s="346"/>
      <c r="I927" s="346"/>
      <c r="J927" s="346"/>
      <c r="K927" s="346"/>
      <c r="L927" s="346"/>
      <c r="M927" s="346"/>
      <c r="N927" s="346"/>
      <c r="O927" s="346"/>
      <c r="P927" s="346"/>
      <c r="Q927" s="346"/>
      <c r="R927" s="346"/>
      <c r="S927" s="346"/>
      <c r="T927" s="346"/>
      <c r="U927" s="346"/>
      <c r="V927" s="346"/>
      <c r="W927" s="346"/>
      <c r="X927" s="346"/>
      <c r="Y927" s="346"/>
      <c r="Z927" s="346"/>
    </row>
    <row r="928" spans="1:26" ht="15" thickBot="1">
      <c r="A928" s="344"/>
      <c r="B928" s="346"/>
      <c r="C928" s="346"/>
      <c r="D928" s="346"/>
      <c r="E928" s="346"/>
      <c r="F928" s="346"/>
      <c r="G928" s="346"/>
      <c r="H928" s="346"/>
      <c r="I928" s="346"/>
      <c r="J928" s="346"/>
      <c r="K928" s="346"/>
      <c r="L928" s="346"/>
      <c r="M928" s="346"/>
      <c r="N928" s="346"/>
      <c r="O928" s="346"/>
      <c r="P928" s="346"/>
      <c r="Q928" s="346"/>
      <c r="R928" s="346"/>
      <c r="S928" s="346"/>
      <c r="T928" s="346"/>
      <c r="U928" s="346"/>
      <c r="V928" s="346"/>
      <c r="W928" s="346"/>
      <c r="X928" s="346"/>
      <c r="Y928" s="346"/>
      <c r="Z928" s="346"/>
    </row>
    <row r="929" spans="1:26" ht="15" thickBot="1">
      <c r="A929" s="344"/>
      <c r="B929" s="346"/>
      <c r="C929" s="346"/>
      <c r="D929" s="346"/>
      <c r="E929" s="346"/>
      <c r="F929" s="346"/>
      <c r="G929" s="346"/>
      <c r="H929" s="346"/>
      <c r="I929" s="346"/>
      <c r="J929" s="346"/>
      <c r="K929" s="346"/>
      <c r="L929" s="346"/>
      <c r="M929" s="346"/>
      <c r="N929" s="346"/>
      <c r="O929" s="346"/>
      <c r="P929" s="346"/>
      <c r="Q929" s="346"/>
      <c r="R929" s="346"/>
      <c r="S929" s="346"/>
      <c r="T929" s="346"/>
      <c r="U929" s="346"/>
      <c r="V929" s="346"/>
      <c r="W929" s="346"/>
      <c r="X929" s="346"/>
      <c r="Y929" s="346"/>
      <c r="Z929" s="346"/>
    </row>
    <row r="930" spans="1:26" ht="15" thickBot="1">
      <c r="A930" s="344"/>
      <c r="B930" s="346"/>
      <c r="C930" s="346"/>
      <c r="D930" s="346"/>
      <c r="E930" s="346"/>
      <c r="F930" s="346"/>
      <c r="G930" s="346"/>
      <c r="H930" s="346"/>
      <c r="I930" s="346"/>
      <c r="J930" s="346"/>
      <c r="K930" s="346"/>
      <c r="L930" s="346"/>
      <c r="M930" s="346"/>
      <c r="N930" s="346"/>
      <c r="O930" s="346"/>
      <c r="P930" s="346"/>
      <c r="Q930" s="346"/>
      <c r="R930" s="346"/>
      <c r="S930" s="346"/>
      <c r="T930" s="346"/>
      <c r="U930" s="346"/>
      <c r="V930" s="346"/>
      <c r="W930" s="346"/>
      <c r="X930" s="346"/>
      <c r="Y930" s="346"/>
      <c r="Z930" s="346"/>
    </row>
    <row r="931" spans="1:26" ht="15" thickBot="1">
      <c r="A931" s="344"/>
      <c r="B931" s="346"/>
      <c r="C931" s="346"/>
      <c r="D931" s="346"/>
      <c r="E931" s="346"/>
      <c r="F931" s="346"/>
      <c r="G931" s="346"/>
      <c r="H931" s="346"/>
      <c r="I931" s="346"/>
      <c r="J931" s="346"/>
      <c r="K931" s="346"/>
      <c r="L931" s="346"/>
      <c r="M931" s="346"/>
      <c r="N931" s="346"/>
      <c r="O931" s="346"/>
      <c r="P931" s="346"/>
      <c r="Q931" s="346"/>
      <c r="R931" s="346"/>
      <c r="S931" s="346"/>
      <c r="T931" s="346"/>
      <c r="U931" s="346"/>
      <c r="V931" s="346"/>
      <c r="W931" s="346"/>
      <c r="X931" s="346"/>
      <c r="Y931" s="346"/>
      <c r="Z931" s="346"/>
    </row>
    <row r="932" spans="1:26" ht="15" thickBot="1">
      <c r="A932" s="344"/>
      <c r="B932" s="346"/>
      <c r="C932" s="346"/>
      <c r="D932" s="346"/>
      <c r="E932" s="346"/>
      <c r="F932" s="346"/>
      <c r="G932" s="346"/>
      <c r="H932" s="346"/>
      <c r="I932" s="346"/>
      <c r="J932" s="346"/>
      <c r="K932" s="346"/>
      <c r="L932" s="346"/>
      <c r="M932" s="346"/>
      <c r="N932" s="346"/>
      <c r="O932" s="346"/>
      <c r="P932" s="346"/>
      <c r="Q932" s="346"/>
      <c r="R932" s="346"/>
      <c r="S932" s="346"/>
      <c r="T932" s="346"/>
      <c r="U932" s="346"/>
      <c r="V932" s="346"/>
      <c r="W932" s="346"/>
      <c r="X932" s="346"/>
      <c r="Y932" s="346"/>
      <c r="Z932" s="346"/>
    </row>
    <row r="933" spans="1:26" ht="15" thickBot="1">
      <c r="A933" s="344"/>
      <c r="B933" s="346"/>
      <c r="C933" s="346"/>
      <c r="D933" s="346"/>
      <c r="E933" s="346"/>
      <c r="F933" s="346"/>
      <c r="G933" s="346"/>
      <c r="H933" s="346"/>
      <c r="I933" s="346"/>
      <c r="J933" s="346"/>
      <c r="K933" s="346"/>
      <c r="L933" s="346"/>
      <c r="M933" s="346"/>
      <c r="N933" s="346"/>
      <c r="O933" s="346"/>
      <c r="P933" s="346"/>
      <c r="Q933" s="346"/>
      <c r="R933" s="346"/>
      <c r="S933" s="346"/>
      <c r="T933" s="346"/>
      <c r="U933" s="346"/>
      <c r="V933" s="346"/>
      <c r="W933" s="346"/>
      <c r="X933" s="346"/>
      <c r="Y933" s="346"/>
      <c r="Z933" s="346"/>
    </row>
    <row r="934" spans="1:26" ht="15" thickBot="1">
      <c r="A934" s="344"/>
      <c r="B934" s="346"/>
      <c r="C934" s="346"/>
      <c r="D934" s="346"/>
      <c r="E934" s="346"/>
      <c r="F934" s="346"/>
      <c r="G934" s="346"/>
      <c r="H934" s="346"/>
      <c r="I934" s="346"/>
      <c r="J934" s="346"/>
      <c r="K934" s="346"/>
      <c r="L934" s="346"/>
      <c r="M934" s="346"/>
      <c r="N934" s="346"/>
      <c r="O934" s="346"/>
      <c r="P934" s="346"/>
      <c r="Q934" s="346"/>
      <c r="R934" s="346"/>
      <c r="S934" s="346"/>
      <c r="T934" s="346"/>
      <c r="U934" s="346"/>
      <c r="V934" s="346"/>
      <c r="W934" s="346"/>
      <c r="X934" s="346"/>
      <c r="Y934" s="346"/>
      <c r="Z934" s="346"/>
    </row>
    <row r="935" spans="1:26" ht="15" thickBot="1">
      <c r="A935" s="344"/>
      <c r="B935" s="346"/>
      <c r="C935" s="346"/>
      <c r="D935" s="346"/>
      <c r="E935" s="346"/>
      <c r="F935" s="346"/>
      <c r="G935" s="346"/>
      <c r="H935" s="346"/>
      <c r="I935" s="346"/>
      <c r="J935" s="346"/>
      <c r="K935" s="346"/>
      <c r="L935" s="346"/>
      <c r="M935" s="346"/>
      <c r="N935" s="346"/>
      <c r="O935" s="346"/>
      <c r="P935" s="346"/>
      <c r="Q935" s="346"/>
      <c r="R935" s="346"/>
      <c r="S935" s="346"/>
      <c r="T935" s="346"/>
      <c r="U935" s="346"/>
      <c r="V935" s="346"/>
      <c r="W935" s="346"/>
      <c r="X935" s="346"/>
      <c r="Y935" s="346"/>
      <c r="Z935" s="346"/>
    </row>
    <row r="936" spans="1:26" ht="15" thickBot="1">
      <c r="A936" s="344"/>
      <c r="B936" s="346"/>
      <c r="C936" s="346"/>
      <c r="D936" s="346"/>
      <c r="E936" s="346"/>
      <c r="F936" s="346"/>
      <c r="G936" s="346"/>
      <c r="H936" s="346"/>
      <c r="I936" s="346"/>
      <c r="J936" s="346"/>
      <c r="K936" s="346"/>
      <c r="L936" s="346"/>
      <c r="M936" s="346"/>
      <c r="N936" s="346"/>
      <c r="O936" s="346"/>
      <c r="P936" s="346"/>
      <c r="Q936" s="346"/>
      <c r="R936" s="346"/>
      <c r="S936" s="346"/>
      <c r="T936" s="346"/>
      <c r="U936" s="346"/>
      <c r="V936" s="346"/>
      <c r="W936" s="346"/>
      <c r="X936" s="346"/>
      <c r="Y936" s="346"/>
      <c r="Z936" s="346"/>
    </row>
    <row r="937" spans="1:26" ht="15" thickBot="1">
      <c r="A937" s="344"/>
      <c r="B937" s="346"/>
      <c r="C937" s="346"/>
      <c r="D937" s="346"/>
      <c r="E937" s="346"/>
      <c r="F937" s="346"/>
      <c r="G937" s="346"/>
      <c r="H937" s="346"/>
      <c r="I937" s="346"/>
      <c r="J937" s="346"/>
      <c r="K937" s="346"/>
      <c r="L937" s="346"/>
      <c r="M937" s="346"/>
      <c r="N937" s="346"/>
      <c r="O937" s="346"/>
      <c r="P937" s="346"/>
      <c r="Q937" s="346"/>
      <c r="R937" s="346"/>
      <c r="S937" s="346"/>
      <c r="T937" s="346"/>
      <c r="U937" s="346"/>
      <c r="V937" s="346"/>
      <c r="W937" s="346"/>
      <c r="X937" s="346"/>
      <c r="Y937" s="346"/>
      <c r="Z937" s="346"/>
    </row>
    <row r="938" spans="1:26" ht="15" thickBot="1">
      <c r="A938" s="344"/>
      <c r="B938" s="346"/>
      <c r="C938" s="346"/>
      <c r="D938" s="346"/>
      <c r="E938" s="346"/>
      <c r="F938" s="346"/>
      <c r="G938" s="346"/>
      <c r="H938" s="346"/>
      <c r="I938" s="346"/>
      <c r="J938" s="346"/>
      <c r="K938" s="346"/>
      <c r="L938" s="346"/>
      <c r="M938" s="346"/>
      <c r="N938" s="346"/>
      <c r="O938" s="346"/>
      <c r="P938" s="346"/>
      <c r="Q938" s="346"/>
      <c r="R938" s="346"/>
      <c r="S938" s="346"/>
      <c r="T938" s="346"/>
      <c r="U938" s="346"/>
      <c r="V938" s="346"/>
      <c r="W938" s="346"/>
      <c r="X938" s="346"/>
      <c r="Y938" s="346"/>
      <c r="Z938" s="346"/>
    </row>
    <row r="939" spans="1:26" ht="15" thickBot="1">
      <c r="A939" s="344"/>
      <c r="B939" s="346"/>
      <c r="C939" s="346"/>
      <c r="D939" s="346"/>
      <c r="E939" s="346"/>
      <c r="F939" s="346"/>
      <c r="G939" s="346"/>
      <c r="H939" s="346"/>
      <c r="I939" s="346"/>
      <c r="J939" s="346"/>
      <c r="K939" s="346"/>
      <c r="L939" s="346"/>
      <c r="M939" s="346"/>
      <c r="N939" s="346"/>
      <c r="O939" s="346"/>
      <c r="P939" s="346"/>
      <c r="Q939" s="346"/>
      <c r="R939" s="346"/>
      <c r="S939" s="346"/>
      <c r="T939" s="346"/>
      <c r="U939" s="346"/>
      <c r="V939" s="346"/>
      <c r="W939" s="346"/>
      <c r="X939" s="346"/>
      <c r="Y939" s="346"/>
      <c r="Z939" s="346"/>
    </row>
    <row r="940" spans="1:26" ht="15" thickBot="1">
      <c r="A940" s="344"/>
      <c r="B940" s="346"/>
      <c r="C940" s="346"/>
      <c r="D940" s="346"/>
      <c r="E940" s="346"/>
      <c r="F940" s="346"/>
      <c r="G940" s="346"/>
      <c r="H940" s="346"/>
      <c r="I940" s="346"/>
      <c r="J940" s="346"/>
      <c r="K940" s="346"/>
      <c r="L940" s="346"/>
      <c r="M940" s="346"/>
      <c r="N940" s="346"/>
      <c r="O940" s="346"/>
      <c r="P940" s="346"/>
      <c r="Q940" s="346"/>
      <c r="R940" s="346"/>
      <c r="S940" s="346"/>
      <c r="T940" s="346"/>
      <c r="U940" s="346"/>
      <c r="V940" s="346"/>
      <c r="W940" s="346"/>
      <c r="X940" s="346"/>
      <c r="Y940" s="346"/>
      <c r="Z940" s="346"/>
    </row>
    <row r="941" spans="1:26" ht="15" thickBot="1">
      <c r="A941" s="344"/>
      <c r="B941" s="346"/>
      <c r="C941" s="346"/>
      <c r="D941" s="346"/>
      <c r="E941" s="346"/>
      <c r="F941" s="346"/>
      <c r="G941" s="346"/>
      <c r="H941" s="346"/>
      <c r="I941" s="346"/>
      <c r="J941" s="346"/>
      <c r="K941" s="346"/>
      <c r="L941" s="346"/>
      <c r="M941" s="346"/>
      <c r="N941" s="346"/>
      <c r="O941" s="346"/>
      <c r="P941" s="346"/>
      <c r="Q941" s="346"/>
      <c r="R941" s="346"/>
      <c r="S941" s="346"/>
      <c r="T941" s="346"/>
      <c r="U941" s="346"/>
      <c r="V941" s="346"/>
      <c r="W941" s="346"/>
      <c r="X941" s="346"/>
      <c r="Y941" s="346"/>
      <c r="Z941" s="346"/>
    </row>
    <row r="942" spans="1:26" ht="15" thickBot="1">
      <c r="A942" s="344"/>
      <c r="B942" s="346"/>
      <c r="C942" s="346"/>
      <c r="D942" s="346"/>
      <c r="E942" s="346"/>
      <c r="F942" s="346"/>
      <c r="G942" s="346"/>
      <c r="H942" s="346"/>
      <c r="I942" s="346"/>
      <c r="J942" s="346"/>
      <c r="K942" s="346"/>
      <c r="L942" s="346"/>
      <c r="M942" s="346"/>
      <c r="N942" s="346"/>
      <c r="O942" s="346"/>
      <c r="P942" s="346"/>
      <c r="Q942" s="346"/>
      <c r="R942" s="346"/>
      <c r="S942" s="346"/>
      <c r="T942" s="346"/>
      <c r="U942" s="346"/>
      <c r="V942" s="346"/>
      <c r="W942" s="346"/>
      <c r="X942" s="346"/>
      <c r="Y942" s="346"/>
      <c r="Z942" s="346"/>
    </row>
    <row r="943" spans="1:26" ht="15" thickBot="1">
      <c r="A943" s="344"/>
      <c r="B943" s="346"/>
      <c r="C943" s="346"/>
      <c r="D943" s="346"/>
      <c r="E943" s="346"/>
      <c r="F943" s="346"/>
      <c r="G943" s="346"/>
      <c r="H943" s="346"/>
      <c r="I943" s="346"/>
      <c r="J943" s="346"/>
      <c r="K943" s="346"/>
      <c r="L943" s="346"/>
      <c r="M943" s="346"/>
      <c r="N943" s="346"/>
      <c r="O943" s="346"/>
      <c r="P943" s="346"/>
      <c r="Q943" s="346"/>
      <c r="R943" s="346"/>
      <c r="S943" s="346"/>
      <c r="T943" s="346"/>
      <c r="U943" s="346"/>
      <c r="V943" s="346"/>
      <c r="W943" s="346"/>
      <c r="X943" s="346"/>
      <c r="Y943" s="346"/>
      <c r="Z943" s="346"/>
    </row>
    <row r="944" spans="1:26" ht="15" thickBot="1">
      <c r="A944" s="344"/>
      <c r="B944" s="346"/>
      <c r="C944" s="346"/>
      <c r="D944" s="346"/>
      <c r="E944" s="346"/>
      <c r="F944" s="346"/>
      <c r="G944" s="346"/>
      <c r="H944" s="346"/>
      <c r="I944" s="346"/>
      <c r="J944" s="346"/>
      <c r="K944" s="346"/>
      <c r="L944" s="346"/>
      <c r="M944" s="346"/>
      <c r="N944" s="346"/>
      <c r="O944" s="346"/>
      <c r="P944" s="346"/>
      <c r="Q944" s="346"/>
      <c r="R944" s="346"/>
      <c r="S944" s="346"/>
      <c r="T944" s="346"/>
      <c r="U944" s="346"/>
      <c r="V944" s="346"/>
      <c r="W944" s="346"/>
      <c r="X944" s="346"/>
      <c r="Y944" s="346"/>
      <c r="Z944" s="346"/>
    </row>
    <row r="945" spans="1:26" ht="15" thickBot="1">
      <c r="A945" s="344"/>
      <c r="B945" s="346"/>
      <c r="C945" s="346"/>
      <c r="D945" s="346"/>
      <c r="E945" s="346"/>
      <c r="F945" s="346"/>
      <c r="G945" s="346"/>
      <c r="H945" s="346"/>
      <c r="I945" s="346"/>
      <c r="J945" s="346"/>
      <c r="K945" s="346"/>
      <c r="L945" s="346"/>
      <c r="M945" s="346"/>
      <c r="N945" s="346"/>
      <c r="O945" s="346"/>
      <c r="P945" s="346"/>
      <c r="Q945" s="346"/>
      <c r="R945" s="346"/>
      <c r="S945" s="346"/>
      <c r="T945" s="346"/>
      <c r="U945" s="346"/>
      <c r="V945" s="346"/>
      <c r="W945" s="346"/>
      <c r="X945" s="346"/>
      <c r="Y945" s="346"/>
      <c r="Z945" s="346"/>
    </row>
    <row r="946" spans="1:26" ht="15" thickBot="1">
      <c r="A946" s="344"/>
      <c r="B946" s="346"/>
      <c r="C946" s="346"/>
      <c r="D946" s="346"/>
      <c r="E946" s="346"/>
      <c r="F946" s="346"/>
      <c r="G946" s="346"/>
      <c r="H946" s="346"/>
      <c r="I946" s="346"/>
      <c r="J946" s="346"/>
      <c r="K946" s="346"/>
      <c r="L946" s="346"/>
      <c r="M946" s="346"/>
      <c r="N946" s="346"/>
      <c r="O946" s="346"/>
      <c r="P946" s="346"/>
      <c r="Q946" s="346"/>
      <c r="R946" s="346"/>
      <c r="S946" s="346"/>
      <c r="T946" s="346"/>
      <c r="U946" s="346"/>
      <c r="V946" s="346"/>
      <c r="W946" s="346"/>
      <c r="X946" s="346"/>
      <c r="Y946" s="346"/>
      <c r="Z946" s="346"/>
    </row>
    <row r="947" spans="1:26" ht="15" thickBot="1">
      <c r="A947" s="344"/>
      <c r="B947" s="346"/>
      <c r="C947" s="346"/>
      <c r="D947" s="346"/>
      <c r="E947" s="346"/>
      <c r="F947" s="346"/>
      <c r="G947" s="346"/>
      <c r="H947" s="346"/>
      <c r="I947" s="346"/>
      <c r="J947" s="346"/>
      <c r="K947" s="346"/>
      <c r="L947" s="346"/>
      <c r="M947" s="346"/>
      <c r="N947" s="346"/>
      <c r="O947" s="346"/>
      <c r="P947" s="346"/>
      <c r="Q947" s="346"/>
      <c r="R947" s="346"/>
      <c r="S947" s="346"/>
      <c r="T947" s="346"/>
      <c r="U947" s="346"/>
      <c r="V947" s="346"/>
      <c r="W947" s="346"/>
      <c r="X947" s="346"/>
      <c r="Y947" s="346"/>
      <c r="Z947" s="346"/>
    </row>
    <row r="948" spans="1:26" ht="15" thickBot="1">
      <c r="A948" s="344"/>
      <c r="B948" s="346"/>
      <c r="C948" s="346"/>
      <c r="D948" s="346"/>
      <c r="E948" s="346"/>
      <c r="F948" s="346"/>
      <c r="G948" s="346"/>
      <c r="H948" s="346"/>
      <c r="I948" s="346"/>
      <c r="J948" s="346"/>
      <c r="K948" s="346"/>
      <c r="L948" s="346"/>
      <c r="M948" s="346"/>
      <c r="N948" s="346"/>
      <c r="O948" s="346"/>
      <c r="P948" s="346"/>
      <c r="Q948" s="346"/>
      <c r="R948" s="346"/>
      <c r="S948" s="346"/>
      <c r="T948" s="346"/>
      <c r="U948" s="346"/>
      <c r="V948" s="346"/>
      <c r="W948" s="346"/>
      <c r="X948" s="346"/>
      <c r="Y948" s="346"/>
      <c r="Z948" s="346"/>
    </row>
    <row r="949" spans="1:26" ht="15" thickBot="1">
      <c r="A949" s="344"/>
      <c r="B949" s="346"/>
      <c r="C949" s="346"/>
      <c r="D949" s="346"/>
      <c r="E949" s="346"/>
      <c r="F949" s="346"/>
      <c r="G949" s="346"/>
      <c r="H949" s="346"/>
      <c r="I949" s="346"/>
      <c r="J949" s="346"/>
      <c r="K949" s="346"/>
      <c r="L949" s="346"/>
      <c r="M949" s="346"/>
      <c r="N949" s="346"/>
      <c r="O949" s="346"/>
      <c r="P949" s="346"/>
      <c r="Q949" s="346"/>
      <c r="R949" s="346"/>
      <c r="S949" s="346"/>
      <c r="T949" s="346"/>
      <c r="U949" s="346"/>
      <c r="V949" s="346"/>
      <c r="W949" s="346"/>
      <c r="X949" s="346"/>
      <c r="Y949" s="346"/>
      <c r="Z949" s="346"/>
    </row>
    <row r="950" spans="1:26" ht="15" thickBot="1">
      <c r="A950" s="344"/>
      <c r="B950" s="346"/>
      <c r="C950" s="346"/>
      <c r="D950" s="346"/>
      <c r="E950" s="346"/>
      <c r="F950" s="346"/>
      <c r="G950" s="346"/>
      <c r="H950" s="346"/>
      <c r="I950" s="346"/>
      <c r="J950" s="346"/>
      <c r="K950" s="346"/>
      <c r="L950" s="346"/>
      <c r="M950" s="346"/>
      <c r="N950" s="346"/>
      <c r="O950" s="346"/>
      <c r="P950" s="346"/>
      <c r="Q950" s="346"/>
      <c r="R950" s="346"/>
      <c r="S950" s="346"/>
      <c r="T950" s="346"/>
      <c r="U950" s="346"/>
      <c r="V950" s="346"/>
      <c r="W950" s="346"/>
      <c r="X950" s="346"/>
      <c r="Y950" s="346"/>
      <c r="Z950" s="346"/>
    </row>
    <row r="951" spans="1:26" ht="15" thickBot="1">
      <c r="A951" s="344"/>
      <c r="B951" s="346"/>
      <c r="C951" s="346"/>
      <c r="D951" s="346"/>
      <c r="E951" s="346"/>
      <c r="F951" s="346"/>
      <c r="G951" s="346"/>
      <c r="H951" s="346"/>
      <c r="I951" s="346"/>
      <c r="J951" s="346"/>
      <c r="K951" s="346"/>
      <c r="L951" s="346"/>
      <c r="M951" s="346"/>
      <c r="N951" s="346"/>
      <c r="O951" s="346"/>
      <c r="P951" s="346"/>
      <c r="Q951" s="346"/>
      <c r="R951" s="346"/>
      <c r="S951" s="346"/>
      <c r="T951" s="346"/>
      <c r="U951" s="346"/>
      <c r="V951" s="346"/>
      <c r="W951" s="346"/>
      <c r="X951" s="346"/>
      <c r="Y951" s="346"/>
      <c r="Z951" s="346"/>
    </row>
    <row r="952" spans="1:26" ht="15" thickBot="1">
      <c r="A952" s="344"/>
      <c r="B952" s="346"/>
      <c r="C952" s="346"/>
      <c r="D952" s="346"/>
      <c r="E952" s="346"/>
      <c r="F952" s="346"/>
      <c r="G952" s="346"/>
      <c r="H952" s="346"/>
      <c r="I952" s="346"/>
      <c r="J952" s="346"/>
      <c r="K952" s="346"/>
      <c r="L952" s="346"/>
      <c r="M952" s="346"/>
      <c r="N952" s="346"/>
      <c r="O952" s="346"/>
      <c r="P952" s="346"/>
      <c r="Q952" s="346"/>
      <c r="R952" s="346"/>
      <c r="S952" s="346"/>
      <c r="T952" s="346"/>
      <c r="U952" s="346"/>
      <c r="V952" s="346"/>
      <c r="W952" s="346"/>
      <c r="X952" s="346"/>
      <c r="Y952" s="346"/>
      <c r="Z952" s="346"/>
    </row>
    <row r="953" spans="1:26" ht="15" thickBot="1">
      <c r="A953" s="344"/>
      <c r="B953" s="346"/>
      <c r="C953" s="346"/>
      <c r="D953" s="346"/>
      <c r="E953" s="346"/>
      <c r="F953" s="346"/>
      <c r="G953" s="346"/>
      <c r="H953" s="346"/>
      <c r="I953" s="346"/>
      <c r="J953" s="346"/>
      <c r="K953" s="346"/>
      <c r="L953" s="346"/>
      <c r="M953" s="346"/>
      <c r="N953" s="346"/>
      <c r="O953" s="346"/>
      <c r="P953" s="346"/>
      <c r="Q953" s="346"/>
      <c r="R953" s="346"/>
      <c r="S953" s="346"/>
      <c r="T953" s="346"/>
      <c r="U953" s="346"/>
      <c r="V953" s="346"/>
      <c r="W953" s="346"/>
      <c r="X953" s="346"/>
      <c r="Y953" s="346"/>
      <c r="Z953" s="346"/>
    </row>
    <row r="954" spans="1:26" ht="15" thickBot="1">
      <c r="A954" s="344"/>
      <c r="B954" s="346"/>
      <c r="C954" s="346"/>
      <c r="D954" s="346"/>
      <c r="E954" s="346"/>
      <c r="F954" s="346"/>
      <c r="G954" s="346"/>
      <c r="H954" s="346"/>
      <c r="I954" s="346"/>
      <c r="J954" s="346"/>
      <c r="K954" s="346"/>
      <c r="L954" s="346"/>
      <c r="M954" s="346"/>
      <c r="N954" s="346"/>
      <c r="O954" s="346"/>
      <c r="P954" s="346"/>
      <c r="Q954" s="346"/>
      <c r="R954" s="346"/>
      <c r="S954" s="346"/>
      <c r="T954" s="346"/>
      <c r="U954" s="346"/>
      <c r="V954" s="346"/>
      <c r="W954" s="346"/>
      <c r="X954" s="346"/>
      <c r="Y954" s="346"/>
      <c r="Z954" s="346"/>
    </row>
    <row r="955" spans="1:26" ht="15" thickBot="1">
      <c r="A955" s="344"/>
      <c r="B955" s="346"/>
      <c r="C955" s="346"/>
      <c r="D955" s="346"/>
      <c r="E955" s="346"/>
      <c r="F955" s="346"/>
      <c r="G955" s="346"/>
      <c r="H955" s="346"/>
      <c r="I955" s="346"/>
      <c r="J955" s="346"/>
      <c r="K955" s="346"/>
      <c r="L955" s="346"/>
      <c r="M955" s="346"/>
      <c r="N955" s="346"/>
      <c r="O955" s="346"/>
      <c r="P955" s="346"/>
      <c r="Q955" s="346"/>
      <c r="R955" s="346"/>
      <c r="S955" s="346"/>
      <c r="T955" s="346"/>
      <c r="U955" s="346"/>
      <c r="V955" s="346"/>
      <c r="W955" s="346"/>
      <c r="X955" s="346"/>
      <c r="Y955" s="346"/>
      <c r="Z955" s="346"/>
    </row>
    <row r="956" spans="1:26" ht="15" thickBot="1">
      <c r="A956" s="344"/>
      <c r="B956" s="346"/>
      <c r="C956" s="346"/>
      <c r="D956" s="346"/>
      <c r="E956" s="346"/>
      <c r="F956" s="346"/>
      <c r="G956" s="346"/>
      <c r="H956" s="346"/>
      <c r="I956" s="346"/>
      <c r="J956" s="346"/>
      <c r="K956" s="346"/>
      <c r="L956" s="346"/>
      <c r="M956" s="346"/>
      <c r="N956" s="346"/>
      <c r="O956" s="346"/>
      <c r="P956" s="346"/>
      <c r="Q956" s="346"/>
      <c r="R956" s="346"/>
      <c r="S956" s="346"/>
      <c r="T956" s="346"/>
      <c r="U956" s="346"/>
      <c r="V956" s="346"/>
      <c r="W956" s="346"/>
      <c r="X956" s="346"/>
      <c r="Y956" s="346"/>
      <c r="Z956" s="346"/>
    </row>
    <row r="957" spans="1:26" ht="15" thickBot="1">
      <c r="A957" s="344"/>
      <c r="B957" s="346"/>
      <c r="C957" s="346"/>
      <c r="D957" s="346"/>
      <c r="E957" s="346"/>
      <c r="F957" s="346"/>
      <c r="G957" s="346"/>
      <c r="H957" s="346"/>
      <c r="I957" s="346"/>
      <c r="J957" s="346"/>
      <c r="K957" s="346"/>
      <c r="L957" s="346"/>
      <c r="M957" s="346"/>
      <c r="N957" s="346"/>
      <c r="O957" s="346"/>
      <c r="P957" s="346"/>
      <c r="Q957" s="346"/>
      <c r="R957" s="346"/>
      <c r="S957" s="346"/>
      <c r="T957" s="346"/>
      <c r="U957" s="346"/>
      <c r="V957" s="346"/>
      <c r="W957" s="346"/>
      <c r="X957" s="346"/>
      <c r="Y957" s="346"/>
      <c r="Z957" s="346"/>
    </row>
    <row r="958" spans="1:26" ht="15" thickBot="1">
      <c r="A958" s="344"/>
      <c r="B958" s="346"/>
      <c r="C958" s="346"/>
      <c r="D958" s="346"/>
      <c r="E958" s="346"/>
      <c r="F958" s="346"/>
      <c r="G958" s="346"/>
      <c r="H958" s="346"/>
      <c r="I958" s="346"/>
      <c r="J958" s="346"/>
      <c r="K958" s="346"/>
      <c r="L958" s="346"/>
      <c r="M958" s="346"/>
      <c r="N958" s="346"/>
      <c r="O958" s="346"/>
      <c r="P958" s="346"/>
      <c r="Q958" s="346"/>
      <c r="R958" s="346"/>
      <c r="S958" s="346"/>
      <c r="T958" s="346"/>
      <c r="U958" s="346"/>
      <c r="V958" s="346"/>
      <c r="W958" s="346"/>
      <c r="X958" s="346"/>
      <c r="Y958" s="346"/>
      <c r="Z958" s="346"/>
    </row>
    <row r="959" spans="1:26" ht="15" thickBot="1">
      <c r="A959" s="344"/>
      <c r="B959" s="346"/>
      <c r="C959" s="346"/>
      <c r="D959" s="346"/>
      <c r="E959" s="346"/>
      <c r="F959" s="346"/>
      <c r="G959" s="346"/>
      <c r="H959" s="346"/>
      <c r="I959" s="346"/>
      <c r="J959" s="346"/>
      <c r="K959" s="346"/>
      <c r="L959" s="346"/>
      <c r="M959" s="346"/>
      <c r="N959" s="346"/>
      <c r="O959" s="346"/>
      <c r="P959" s="346"/>
      <c r="Q959" s="346"/>
      <c r="R959" s="346"/>
      <c r="S959" s="346"/>
      <c r="T959" s="346"/>
      <c r="U959" s="346"/>
      <c r="V959" s="346"/>
      <c r="W959" s="346"/>
      <c r="X959" s="346"/>
      <c r="Y959" s="346"/>
      <c r="Z959" s="346"/>
    </row>
    <row r="960" spans="1:26" ht="15" thickBot="1">
      <c r="A960" s="344"/>
      <c r="B960" s="346"/>
      <c r="C960" s="346"/>
      <c r="D960" s="346"/>
      <c r="E960" s="346"/>
      <c r="F960" s="346"/>
      <c r="G960" s="346"/>
      <c r="H960" s="346"/>
      <c r="I960" s="346"/>
      <c r="J960" s="346"/>
      <c r="K960" s="346"/>
      <c r="L960" s="346"/>
      <c r="M960" s="346"/>
      <c r="N960" s="346"/>
      <c r="O960" s="346"/>
      <c r="P960" s="346"/>
      <c r="Q960" s="346"/>
      <c r="R960" s="346"/>
      <c r="S960" s="346"/>
      <c r="T960" s="346"/>
      <c r="U960" s="346"/>
      <c r="V960" s="346"/>
      <c r="W960" s="346"/>
      <c r="X960" s="346"/>
      <c r="Y960" s="346"/>
      <c r="Z960" s="346"/>
    </row>
    <row r="961" spans="1:26" ht="15" thickBot="1">
      <c r="A961" s="344"/>
      <c r="B961" s="346"/>
      <c r="C961" s="346"/>
      <c r="D961" s="346"/>
      <c r="E961" s="346"/>
      <c r="F961" s="346"/>
      <c r="G961" s="346"/>
      <c r="H961" s="346"/>
      <c r="I961" s="346"/>
      <c r="J961" s="346"/>
      <c r="K961" s="346"/>
      <c r="L961" s="346"/>
      <c r="M961" s="346"/>
      <c r="N961" s="346"/>
      <c r="O961" s="346"/>
      <c r="P961" s="346"/>
      <c r="Q961" s="346"/>
      <c r="R961" s="346"/>
      <c r="S961" s="346"/>
      <c r="T961" s="346"/>
      <c r="U961" s="346"/>
      <c r="V961" s="346"/>
      <c r="W961" s="346"/>
      <c r="X961" s="346"/>
      <c r="Y961" s="346"/>
      <c r="Z961" s="346"/>
    </row>
    <row r="962" spans="1:26" ht="15" thickBot="1">
      <c r="A962" s="344"/>
      <c r="B962" s="346"/>
      <c r="C962" s="346"/>
      <c r="D962" s="346"/>
      <c r="E962" s="346"/>
      <c r="F962" s="346"/>
      <c r="G962" s="346"/>
      <c r="H962" s="346"/>
      <c r="I962" s="346"/>
      <c r="J962" s="346"/>
      <c r="K962" s="346"/>
      <c r="L962" s="346"/>
      <c r="M962" s="346"/>
      <c r="N962" s="346"/>
      <c r="O962" s="346"/>
      <c r="P962" s="346"/>
      <c r="Q962" s="346"/>
      <c r="R962" s="346"/>
      <c r="S962" s="346"/>
      <c r="T962" s="346"/>
      <c r="U962" s="346"/>
      <c r="V962" s="346"/>
      <c r="W962" s="346"/>
      <c r="X962" s="346"/>
      <c r="Y962" s="346"/>
      <c r="Z962" s="346"/>
    </row>
    <row r="963" spans="1:26" ht="15" thickBot="1">
      <c r="A963" s="344"/>
      <c r="B963" s="346"/>
      <c r="C963" s="346"/>
      <c r="D963" s="346"/>
      <c r="E963" s="346"/>
      <c r="F963" s="346"/>
      <c r="G963" s="346"/>
      <c r="H963" s="346"/>
      <c r="I963" s="346"/>
      <c r="J963" s="346"/>
      <c r="K963" s="346"/>
      <c r="L963" s="346"/>
      <c r="M963" s="346"/>
      <c r="N963" s="346"/>
      <c r="O963" s="346"/>
      <c r="P963" s="346"/>
      <c r="Q963" s="346"/>
      <c r="R963" s="346"/>
      <c r="S963" s="346"/>
      <c r="T963" s="346"/>
      <c r="U963" s="346"/>
      <c r="V963" s="346"/>
      <c r="W963" s="346"/>
      <c r="X963" s="346"/>
      <c r="Y963" s="346"/>
      <c r="Z963" s="346"/>
    </row>
    <row r="964" spans="1:26" ht="15" thickBot="1">
      <c r="A964" s="344"/>
      <c r="B964" s="346"/>
      <c r="C964" s="346"/>
      <c r="D964" s="346"/>
      <c r="E964" s="346"/>
      <c r="F964" s="346"/>
      <c r="G964" s="346"/>
      <c r="H964" s="346"/>
      <c r="I964" s="346"/>
      <c r="J964" s="346"/>
      <c r="K964" s="346"/>
      <c r="L964" s="346"/>
      <c r="M964" s="346"/>
      <c r="N964" s="346"/>
      <c r="O964" s="346"/>
      <c r="P964" s="346"/>
      <c r="Q964" s="346"/>
      <c r="R964" s="346"/>
      <c r="S964" s="346"/>
      <c r="T964" s="346"/>
      <c r="U964" s="346"/>
      <c r="V964" s="346"/>
      <c r="W964" s="346"/>
      <c r="X964" s="346"/>
      <c r="Y964" s="346"/>
      <c r="Z964" s="346"/>
    </row>
    <row r="965" spans="1:26" ht="15" thickBot="1">
      <c r="A965" s="344"/>
      <c r="B965" s="346"/>
      <c r="C965" s="346"/>
      <c r="D965" s="346"/>
      <c r="E965" s="346"/>
      <c r="F965" s="346"/>
      <c r="G965" s="346"/>
      <c r="H965" s="346"/>
      <c r="I965" s="346"/>
      <c r="J965" s="346"/>
      <c r="K965" s="346"/>
      <c r="L965" s="346"/>
      <c r="M965" s="346"/>
      <c r="N965" s="346"/>
      <c r="O965" s="346"/>
      <c r="P965" s="346"/>
      <c r="Q965" s="346"/>
      <c r="R965" s="346"/>
      <c r="S965" s="346"/>
      <c r="T965" s="346"/>
      <c r="U965" s="346"/>
      <c r="V965" s="346"/>
      <c r="W965" s="346"/>
      <c r="X965" s="346"/>
      <c r="Y965" s="346"/>
      <c r="Z965" s="346"/>
    </row>
    <row r="966" spans="1:26" ht="15" thickBot="1">
      <c r="A966" s="344"/>
      <c r="B966" s="346"/>
      <c r="C966" s="346"/>
      <c r="D966" s="346"/>
      <c r="E966" s="346"/>
      <c r="F966" s="346"/>
      <c r="G966" s="346"/>
      <c r="H966" s="346"/>
      <c r="I966" s="346"/>
      <c r="J966" s="346"/>
      <c r="K966" s="346"/>
      <c r="L966" s="346"/>
      <c r="M966" s="346"/>
      <c r="N966" s="346"/>
      <c r="O966" s="346"/>
      <c r="P966" s="346"/>
      <c r="Q966" s="346"/>
      <c r="R966" s="346"/>
      <c r="S966" s="346"/>
      <c r="T966" s="346"/>
      <c r="U966" s="346"/>
      <c r="V966" s="346"/>
      <c r="W966" s="346"/>
      <c r="X966" s="346"/>
      <c r="Y966" s="346"/>
      <c r="Z966" s="346"/>
    </row>
    <row r="967" spans="1:26" ht="15" thickBot="1">
      <c r="A967" s="344"/>
      <c r="B967" s="346"/>
      <c r="C967" s="346"/>
      <c r="D967" s="346"/>
      <c r="E967" s="346"/>
      <c r="F967" s="346"/>
      <c r="G967" s="346"/>
      <c r="H967" s="346"/>
      <c r="I967" s="346"/>
      <c r="J967" s="346"/>
      <c r="K967" s="346"/>
      <c r="L967" s="346"/>
      <c r="M967" s="346"/>
      <c r="N967" s="346"/>
      <c r="O967" s="346"/>
      <c r="P967" s="346"/>
      <c r="Q967" s="346"/>
      <c r="R967" s="346"/>
      <c r="S967" s="346"/>
      <c r="T967" s="346"/>
      <c r="U967" s="346"/>
      <c r="V967" s="346"/>
      <c r="W967" s="346"/>
      <c r="X967" s="346"/>
      <c r="Y967" s="346"/>
      <c r="Z967" s="346"/>
    </row>
    <row r="968" spans="1:26" ht="15" thickBot="1">
      <c r="A968" s="344"/>
      <c r="B968" s="346"/>
      <c r="C968" s="346"/>
      <c r="D968" s="346"/>
      <c r="E968" s="346"/>
      <c r="F968" s="346"/>
      <c r="G968" s="346"/>
      <c r="H968" s="346"/>
      <c r="I968" s="346"/>
      <c r="J968" s="346"/>
      <c r="K968" s="346"/>
      <c r="L968" s="346"/>
      <c r="M968" s="346"/>
      <c r="N968" s="346"/>
      <c r="O968" s="346"/>
      <c r="P968" s="346"/>
      <c r="Q968" s="346"/>
      <c r="R968" s="346"/>
      <c r="S968" s="346"/>
      <c r="T968" s="346"/>
      <c r="U968" s="346"/>
      <c r="V968" s="346"/>
      <c r="W968" s="346"/>
      <c r="X968" s="346"/>
      <c r="Y968" s="346"/>
      <c r="Z968" s="346"/>
    </row>
    <row r="969" spans="1:26" ht="15" thickBot="1">
      <c r="A969" s="344"/>
      <c r="B969" s="346"/>
      <c r="C969" s="346"/>
      <c r="D969" s="346"/>
      <c r="E969" s="346"/>
      <c r="F969" s="346"/>
      <c r="G969" s="346"/>
      <c r="H969" s="346"/>
      <c r="I969" s="346"/>
      <c r="J969" s="346"/>
      <c r="K969" s="346"/>
      <c r="L969" s="346"/>
      <c r="M969" s="346"/>
      <c r="N969" s="346"/>
      <c r="O969" s="346"/>
      <c r="P969" s="346"/>
      <c r="Q969" s="346"/>
      <c r="R969" s="346"/>
      <c r="S969" s="346"/>
      <c r="T969" s="346"/>
      <c r="U969" s="346"/>
      <c r="V969" s="346"/>
      <c r="W969" s="346"/>
      <c r="X969" s="346"/>
      <c r="Y969" s="346"/>
      <c r="Z969" s="346"/>
    </row>
    <row r="970" spans="1:26" ht="15" thickBot="1">
      <c r="A970" s="344"/>
      <c r="B970" s="346"/>
      <c r="C970" s="346"/>
      <c r="D970" s="346"/>
      <c r="E970" s="346"/>
      <c r="F970" s="346"/>
      <c r="G970" s="346"/>
      <c r="H970" s="346"/>
      <c r="I970" s="346"/>
      <c r="J970" s="346"/>
      <c r="K970" s="346"/>
      <c r="L970" s="346"/>
      <c r="M970" s="346"/>
      <c r="N970" s="346"/>
      <c r="O970" s="346"/>
      <c r="P970" s="346"/>
      <c r="Q970" s="346"/>
      <c r="R970" s="346"/>
      <c r="S970" s="346"/>
      <c r="T970" s="346"/>
      <c r="U970" s="346"/>
      <c r="V970" s="346"/>
      <c r="W970" s="346"/>
      <c r="X970" s="346"/>
      <c r="Y970" s="346"/>
      <c r="Z970" s="346"/>
    </row>
    <row r="971" spans="1:26" ht="15" thickBot="1">
      <c r="A971" s="344"/>
      <c r="B971" s="346"/>
      <c r="C971" s="346"/>
      <c r="D971" s="346"/>
      <c r="E971" s="346"/>
      <c r="F971" s="346"/>
      <c r="G971" s="346"/>
      <c r="H971" s="346"/>
      <c r="I971" s="346"/>
      <c r="J971" s="346"/>
      <c r="K971" s="346"/>
      <c r="L971" s="346"/>
      <c r="M971" s="346"/>
      <c r="N971" s="346"/>
      <c r="O971" s="346"/>
      <c r="P971" s="346"/>
      <c r="Q971" s="346"/>
      <c r="R971" s="346"/>
      <c r="S971" s="346"/>
      <c r="T971" s="346"/>
      <c r="U971" s="346"/>
      <c r="V971" s="346"/>
      <c r="W971" s="346"/>
      <c r="X971" s="346"/>
      <c r="Y971" s="346"/>
      <c r="Z971" s="346"/>
    </row>
    <row r="972" spans="1:26" ht="15" thickBot="1">
      <c r="A972" s="344"/>
      <c r="B972" s="346"/>
      <c r="C972" s="346"/>
      <c r="D972" s="346"/>
      <c r="E972" s="346"/>
      <c r="F972" s="346"/>
      <c r="G972" s="346"/>
      <c r="H972" s="346"/>
      <c r="I972" s="346"/>
      <c r="J972" s="346"/>
      <c r="K972" s="346"/>
      <c r="L972" s="346"/>
      <c r="M972" s="346"/>
      <c r="N972" s="346"/>
      <c r="O972" s="346"/>
      <c r="P972" s="346"/>
      <c r="Q972" s="346"/>
      <c r="R972" s="346"/>
      <c r="S972" s="346"/>
      <c r="T972" s="346"/>
      <c r="U972" s="346"/>
      <c r="V972" s="346"/>
      <c r="W972" s="346"/>
      <c r="X972" s="346"/>
      <c r="Y972" s="346"/>
      <c r="Z972" s="346"/>
    </row>
    <row r="973" spans="1:26" ht="15" thickBot="1">
      <c r="A973" s="344"/>
      <c r="B973" s="346"/>
      <c r="C973" s="346"/>
      <c r="D973" s="346"/>
      <c r="E973" s="346"/>
      <c r="F973" s="346"/>
      <c r="G973" s="346"/>
      <c r="H973" s="346"/>
      <c r="I973" s="346"/>
      <c r="J973" s="346"/>
      <c r="K973" s="346"/>
      <c r="L973" s="346"/>
      <c r="M973" s="346"/>
      <c r="N973" s="346"/>
      <c r="O973" s="346"/>
      <c r="P973" s="346"/>
      <c r="Q973" s="346"/>
      <c r="R973" s="346"/>
      <c r="S973" s="346"/>
      <c r="T973" s="346"/>
      <c r="U973" s="346"/>
      <c r="V973" s="346"/>
      <c r="W973" s="346"/>
      <c r="X973" s="346"/>
      <c r="Y973" s="346"/>
      <c r="Z973" s="346"/>
    </row>
    <row r="974" spans="1:26" ht="15" thickBot="1">
      <c r="A974" s="344"/>
      <c r="B974" s="346"/>
      <c r="C974" s="346"/>
      <c r="D974" s="346"/>
      <c r="E974" s="346"/>
      <c r="F974" s="346"/>
      <c r="G974" s="346"/>
      <c r="H974" s="346"/>
      <c r="I974" s="346"/>
      <c r="J974" s="346"/>
      <c r="K974" s="346"/>
      <c r="L974" s="346"/>
      <c r="M974" s="346"/>
      <c r="N974" s="346"/>
      <c r="O974" s="346"/>
      <c r="P974" s="346"/>
      <c r="Q974" s="346"/>
      <c r="R974" s="346"/>
      <c r="S974" s="346"/>
      <c r="T974" s="346"/>
      <c r="U974" s="346"/>
      <c r="V974" s="346"/>
      <c r="W974" s="346"/>
      <c r="X974" s="346"/>
      <c r="Y974" s="346"/>
      <c r="Z974" s="346"/>
    </row>
    <row r="975" spans="1:26" ht="15" thickBot="1">
      <c r="A975" s="344"/>
      <c r="B975" s="346"/>
      <c r="C975" s="346"/>
      <c r="D975" s="346"/>
      <c r="E975" s="346"/>
      <c r="F975" s="346"/>
      <c r="G975" s="346"/>
      <c r="H975" s="346"/>
      <c r="I975" s="346"/>
      <c r="J975" s="346"/>
      <c r="K975" s="346"/>
      <c r="L975" s="346"/>
      <c r="M975" s="346"/>
      <c r="N975" s="346"/>
      <c r="O975" s="346"/>
      <c r="P975" s="346"/>
      <c r="Q975" s="346"/>
      <c r="R975" s="346"/>
      <c r="S975" s="346"/>
      <c r="T975" s="346"/>
      <c r="U975" s="346"/>
      <c r="V975" s="346"/>
      <c r="W975" s="346"/>
      <c r="X975" s="346"/>
      <c r="Y975" s="346"/>
      <c r="Z975" s="346"/>
    </row>
    <row r="976" spans="1:26" ht="15" thickBot="1">
      <c r="A976" s="344"/>
      <c r="B976" s="346"/>
      <c r="C976" s="346"/>
      <c r="D976" s="346"/>
      <c r="E976" s="346"/>
      <c r="F976" s="346"/>
      <c r="G976" s="346"/>
      <c r="H976" s="346"/>
      <c r="I976" s="346"/>
      <c r="J976" s="346"/>
      <c r="K976" s="346"/>
      <c r="L976" s="346"/>
      <c r="M976" s="346"/>
      <c r="N976" s="346"/>
      <c r="O976" s="346"/>
      <c r="P976" s="346"/>
      <c r="Q976" s="346"/>
      <c r="R976" s="346"/>
      <c r="S976" s="346"/>
      <c r="T976" s="346"/>
      <c r="U976" s="346"/>
      <c r="V976" s="346"/>
      <c r="W976" s="346"/>
      <c r="X976" s="346"/>
      <c r="Y976" s="346"/>
      <c r="Z976" s="346"/>
    </row>
    <row r="977" spans="1:26" ht="15" thickBot="1">
      <c r="A977" s="344"/>
      <c r="B977" s="346"/>
      <c r="C977" s="346"/>
      <c r="D977" s="346"/>
      <c r="E977" s="346"/>
      <c r="F977" s="346"/>
      <c r="G977" s="346"/>
      <c r="H977" s="346"/>
      <c r="I977" s="346"/>
      <c r="J977" s="346"/>
      <c r="K977" s="346"/>
      <c r="L977" s="346"/>
      <c r="M977" s="346"/>
      <c r="N977" s="346"/>
      <c r="O977" s="346"/>
      <c r="P977" s="346"/>
      <c r="Q977" s="346"/>
      <c r="R977" s="346"/>
      <c r="S977" s="346"/>
      <c r="T977" s="346"/>
      <c r="U977" s="346"/>
      <c r="V977" s="346"/>
      <c r="W977" s="346"/>
      <c r="X977" s="346"/>
      <c r="Y977" s="346"/>
      <c r="Z977" s="346"/>
    </row>
    <row r="978" spans="1:26" ht="15" thickBot="1">
      <c r="A978" s="344"/>
      <c r="B978" s="346"/>
      <c r="C978" s="346"/>
      <c r="D978" s="346"/>
      <c r="E978" s="346"/>
      <c r="F978" s="346"/>
      <c r="G978" s="346"/>
      <c r="H978" s="346"/>
      <c r="I978" s="346"/>
      <c r="J978" s="346"/>
      <c r="K978" s="346"/>
      <c r="L978" s="346"/>
      <c r="M978" s="346"/>
      <c r="N978" s="346"/>
      <c r="O978" s="346"/>
      <c r="P978" s="346"/>
      <c r="Q978" s="346"/>
      <c r="R978" s="346"/>
      <c r="S978" s="346"/>
      <c r="T978" s="346"/>
      <c r="U978" s="346"/>
      <c r="V978" s="346"/>
      <c r="W978" s="346"/>
      <c r="X978" s="346"/>
      <c r="Y978" s="346"/>
      <c r="Z978" s="346"/>
    </row>
    <row r="979" spans="1:26" ht="15" thickBot="1">
      <c r="A979" s="344"/>
      <c r="B979" s="346"/>
      <c r="C979" s="346"/>
      <c r="D979" s="346"/>
      <c r="E979" s="346"/>
      <c r="F979" s="346"/>
      <c r="G979" s="346"/>
      <c r="H979" s="346"/>
      <c r="I979" s="346"/>
      <c r="J979" s="346"/>
      <c r="K979" s="346"/>
      <c r="L979" s="346"/>
      <c r="M979" s="346"/>
      <c r="N979" s="346"/>
      <c r="O979" s="346"/>
      <c r="P979" s="346"/>
      <c r="Q979" s="346"/>
      <c r="R979" s="346"/>
      <c r="S979" s="346"/>
      <c r="T979" s="346"/>
      <c r="U979" s="346"/>
      <c r="V979" s="346"/>
      <c r="W979" s="346"/>
      <c r="X979" s="346"/>
      <c r="Y979" s="346"/>
      <c r="Z979" s="346"/>
    </row>
    <row r="980" spans="1:26" ht="15" thickBot="1">
      <c r="A980" s="344"/>
      <c r="B980" s="346"/>
      <c r="C980" s="346"/>
      <c r="D980" s="346"/>
      <c r="E980" s="346"/>
      <c r="F980" s="346"/>
      <c r="G980" s="346"/>
      <c r="H980" s="346"/>
      <c r="I980" s="346"/>
      <c r="J980" s="346"/>
      <c r="K980" s="346"/>
      <c r="L980" s="346"/>
      <c r="M980" s="346"/>
      <c r="N980" s="346"/>
      <c r="O980" s="346"/>
      <c r="P980" s="346"/>
      <c r="Q980" s="346"/>
      <c r="R980" s="346"/>
      <c r="S980" s="346"/>
      <c r="T980" s="346"/>
      <c r="U980" s="346"/>
      <c r="V980" s="346"/>
      <c r="W980" s="346"/>
      <c r="X980" s="346"/>
      <c r="Y980" s="346"/>
      <c r="Z980" s="346"/>
    </row>
    <row r="981" spans="1:26" ht="15" thickBot="1">
      <c r="A981" s="344"/>
      <c r="B981" s="346"/>
      <c r="C981" s="346"/>
      <c r="D981" s="346"/>
      <c r="E981" s="346"/>
      <c r="F981" s="346"/>
      <c r="G981" s="346"/>
      <c r="H981" s="346"/>
      <c r="I981" s="346"/>
      <c r="J981" s="346"/>
      <c r="K981" s="346"/>
      <c r="L981" s="346"/>
      <c r="M981" s="346"/>
      <c r="N981" s="346"/>
      <c r="O981" s="346"/>
      <c r="P981" s="346"/>
      <c r="Q981" s="346"/>
      <c r="R981" s="346"/>
      <c r="S981" s="346"/>
      <c r="T981" s="346"/>
      <c r="U981" s="346"/>
      <c r="V981" s="346"/>
      <c r="W981" s="346"/>
      <c r="X981" s="346"/>
      <c r="Y981" s="346"/>
      <c r="Z981" s="346"/>
    </row>
    <row r="982" spans="1:26" ht="15" thickBot="1">
      <c r="A982" s="344"/>
      <c r="B982" s="346"/>
      <c r="C982" s="346"/>
      <c r="D982" s="346"/>
      <c r="E982" s="346"/>
      <c r="F982" s="346"/>
      <c r="G982" s="346"/>
      <c r="H982" s="346"/>
      <c r="I982" s="346"/>
      <c r="J982" s="346"/>
      <c r="K982" s="346"/>
      <c r="L982" s="346"/>
      <c r="M982" s="346"/>
      <c r="N982" s="346"/>
      <c r="O982" s="346"/>
      <c r="P982" s="346"/>
      <c r="Q982" s="346"/>
      <c r="R982" s="346"/>
      <c r="S982" s="346"/>
      <c r="T982" s="346"/>
      <c r="U982" s="346"/>
      <c r="V982" s="346"/>
      <c r="W982" s="346"/>
      <c r="X982" s="346"/>
      <c r="Y982" s="346"/>
      <c r="Z982" s="346"/>
    </row>
    <row r="983" spans="1:26" ht="15" thickBot="1">
      <c r="A983" s="344"/>
      <c r="B983" s="346"/>
      <c r="C983" s="346"/>
      <c r="D983" s="346"/>
      <c r="E983" s="346"/>
      <c r="F983" s="346"/>
      <c r="G983" s="346"/>
      <c r="H983" s="346"/>
      <c r="I983" s="346"/>
      <c r="J983" s="346"/>
      <c r="K983" s="346"/>
      <c r="L983" s="346"/>
      <c r="M983" s="346"/>
      <c r="N983" s="346"/>
      <c r="O983" s="346"/>
      <c r="P983" s="346"/>
      <c r="Q983" s="346"/>
      <c r="R983" s="346"/>
      <c r="S983" s="346"/>
      <c r="T983" s="346"/>
      <c r="U983" s="346"/>
      <c r="V983" s="346"/>
      <c r="W983" s="346"/>
      <c r="X983" s="346"/>
      <c r="Y983" s="346"/>
      <c r="Z983" s="346"/>
    </row>
    <row r="984" spans="1:26" ht="15" thickBot="1">
      <c r="A984" s="344"/>
      <c r="B984" s="346"/>
      <c r="C984" s="346"/>
      <c r="D984" s="346"/>
      <c r="E984" s="346"/>
      <c r="F984" s="346"/>
      <c r="G984" s="346"/>
      <c r="H984" s="346"/>
      <c r="I984" s="346"/>
      <c r="J984" s="346"/>
      <c r="K984" s="346"/>
      <c r="L984" s="346"/>
      <c r="M984" s="346"/>
      <c r="N984" s="346"/>
      <c r="O984" s="346"/>
      <c r="P984" s="346"/>
      <c r="Q984" s="346"/>
      <c r="R984" s="346"/>
      <c r="S984" s="346"/>
      <c r="T984" s="346"/>
      <c r="U984" s="346"/>
      <c r="V984" s="346"/>
      <c r="W984" s="346"/>
      <c r="X984" s="346"/>
      <c r="Y984" s="346"/>
      <c r="Z984" s="346"/>
    </row>
    <row r="985" spans="1:26" ht="15" thickBot="1">
      <c r="A985" s="344"/>
      <c r="B985" s="346"/>
      <c r="C985" s="346"/>
      <c r="D985" s="346"/>
      <c r="E985" s="346"/>
      <c r="F985" s="346"/>
      <c r="G985" s="346"/>
      <c r="H985" s="346"/>
      <c r="I985" s="346"/>
      <c r="J985" s="346"/>
      <c r="K985" s="346"/>
      <c r="L985" s="346"/>
      <c r="M985" s="346"/>
      <c r="N985" s="346"/>
      <c r="O985" s="346"/>
      <c r="P985" s="346"/>
      <c r="Q985" s="346"/>
      <c r="R985" s="346"/>
      <c r="S985" s="346"/>
      <c r="T985" s="346"/>
      <c r="U985" s="346"/>
      <c r="V985" s="346"/>
      <c r="W985" s="346"/>
      <c r="X985" s="346"/>
      <c r="Y985" s="346"/>
      <c r="Z985" s="346"/>
    </row>
    <row r="986" spans="1:26" ht="15" thickBot="1">
      <c r="A986" s="344"/>
      <c r="B986" s="346"/>
      <c r="C986" s="346"/>
      <c r="D986" s="346"/>
      <c r="E986" s="346"/>
      <c r="F986" s="346"/>
      <c r="G986" s="346"/>
      <c r="H986" s="346"/>
      <c r="I986" s="346"/>
      <c r="J986" s="346"/>
      <c r="K986" s="346"/>
      <c r="L986" s="346"/>
      <c r="M986" s="346"/>
      <c r="N986" s="346"/>
      <c r="O986" s="346"/>
      <c r="P986" s="346"/>
      <c r="Q986" s="346"/>
      <c r="R986" s="346"/>
      <c r="S986" s="346"/>
      <c r="T986" s="346"/>
      <c r="U986" s="346"/>
      <c r="V986" s="346"/>
      <c r="W986" s="346"/>
      <c r="X986" s="346"/>
      <c r="Y986" s="346"/>
      <c r="Z986" s="346"/>
    </row>
    <row r="987" spans="1:26" ht="15" thickBot="1">
      <c r="A987" s="344"/>
      <c r="B987" s="346"/>
      <c r="C987" s="346"/>
      <c r="D987" s="346"/>
      <c r="E987" s="346"/>
      <c r="F987" s="346"/>
      <c r="G987" s="346"/>
      <c r="H987" s="346"/>
      <c r="I987" s="346"/>
      <c r="J987" s="346"/>
      <c r="K987" s="346"/>
      <c r="L987" s="346"/>
      <c r="M987" s="346"/>
      <c r="N987" s="346"/>
      <c r="O987" s="346"/>
      <c r="P987" s="346"/>
      <c r="Q987" s="346"/>
      <c r="R987" s="346"/>
      <c r="S987" s="346"/>
      <c r="T987" s="346"/>
      <c r="U987" s="346"/>
      <c r="V987" s="346"/>
      <c r="W987" s="346"/>
      <c r="X987" s="346"/>
      <c r="Y987" s="346"/>
      <c r="Z987" s="346"/>
    </row>
    <row r="988" spans="1:26" ht="15" thickBot="1">
      <c r="A988" s="344"/>
      <c r="B988" s="346"/>
      <c r="C988" s="346"/>
      <c r="D988" s="346"/>
      <c r="E988" s="346"/>
      <c r="F988" s="346"/>
      <c r="G988" s="346"/>
      <c r="H988" s="346"/>
      <c r="I988" s="346"/>
      <c r="J988" s="346"/>
      <c r="K988" s="346"/>
      <c r="L988" s="346"/>
      <c r="M988" s="346"/>
      <c r="N988" s="346"/>
      <c r="O988" s="346"/>
      <c r="P988" s="346"/>
      <c r="Q988" s="346"/>
      <c r="R988" s="346"/>
      <c r="S988" s="346"/>
      <c r="T988" s="346"/>
      <c r="U988" s="346"/>
      <c r="V988" s="346"/>
      <c r="W988" s="346"/>
      <c r="X988" s="346"/>
      <c r="Y988" s="346"/>
      <c r="Z988" s="346"/>
    </row>
    <row r="989" spans="1:26" ht="15" thickBot="1">
      <c r="A989" s="344"/>
      <c r="B989" s="346"/>
      <c r="C989" s="346"/>
      <c r="D989" s="346"/>
      <c r="E989" s="346"/>
      <c r="F989" s="346"/>
      <c r="G989" s="346"/>
      <c r="H989" s="346"/>
      <c r="I989" s="346"/>
      <c r="J989" s="346"/>
      <c r="K989" s="346"/>
      <c r="L989" s="346"/>
      <c r="M989" s="346"/>
      <c r="N989" s="346"/>
      <c r="O989" s="346"/>
      <c r="P989" s="346"/>
      <c r="Q989" s="346"/>
      <c r="R989" s="346"/>
      <c r="S989" s="346"/>
      <c r="T989" s="346"/>
      <c r="U989" s="346"/>
      <c r="V989" s="346"/>
      <c r="W989" s="346"/>
      <c r="X989" s="346"/>
      <c r="Y989" s="346"/>
      <c r="Z989" s="346"/>
    </row>
    <row r="990" spans="1:26" ht="15" thickBot="1">
      <c r="A990" s="344"/>
      <c r="B990" s="346"/>
      <c r="C990" s="346"/>
      <c r="D990" s="346"/>
      <c r="E990" s="346"/>
      <c r="F990" s="346"/>
      <c r="G990" s="346"/>
      <c r="H990" s="346"/>
      <c r="I990" s="346"/>
      <c r="J990" s="346"/>
      <c r="K990" s="346"/>
      <c r="L990" s="346"/>
      <c r="M990" s="346"/>
      <c r="N990" s="346"/>
      <c r="O990" s="346"/>
      <c r="P990" s="346"/>
      <c r="Q990" s="346"/>
      <c r="R990" s="346"/>
      <c r="S990" s="346"/>
      <c r="T990" s="346"/>
      <c r="U990" s="346"/>
      <c r="V990" s="346"/>
      <c r="W990" s="346"/>
      <c r="X990" s="346"/>
      <c r="Y990" s="346"/>
      <c r="Z990" s="346"/>
    </row>
    <row r="991" spans="1:26" ht="15" thickBot="1">
      <c r="A991" s="344"/>
      <c r="B991" s="346"/>
      <c r="C991" s="346"/>
      <c r="D991" s="346"/>
      <c r="E991" s="346"/>
      <c r="F991" s="346"/>
      <c r="G991" s="346"/>
      <c r="H991" s="346"/>
      <c r="I991" s="346"/>
      <c r="J991" s="346"/>
      <c r="K991" s="346"/>
      <c r="L991" s="346"/>
      <c r="M991" s="346"/>
      <c r="N991" s="346"/>
      <c r="O991" s="346"/>
      <c r="P991" s="346"/>
      <c r="Q991" s="346"/>
      <c r="R991" s="346"/>
      <c r="S991" s="346"/>
      <c r="T991" s="346"/>
      <c r="U991" s="346"/>
      <c r="V991" s="346"/>
      <c r="W991" s="346"/>
      <c r="X991" s="346"/>
      <c r="Y991" s="346"/>
      <c r="Z991" s="346"/>
    </row>
    <row r="992" spans="1:26" ht="15" thickBot="1">
      <c r="A992" s="344"/>
      <c r="B992" s="346"/>
      <c r="C992" s="346"/>
      <c r="D992" s="346"/>
      <c r="E992" s="346"/>
      <c r="F992" s="346"/>
      <c r="G992" s="346"/>
      <c r="H992" s="346"/>
      <c r="I992" s="346"/>
      <c r="J992" s="346"/>
      <c r="K992" s="346"/>
      <c r="L992" s="346"/>
      <c r="M992" s="346"/>
      <c r="N992" s="346"/>
      <c r="O992" s="346"/>
      <c r="P992" s="346"/>
      <c r="Q992" s="346"/>
      <c r="R992" s="346"/>
      <c r="S992" s="346"/>
      <c r="T992" s="346"/>
      <c r="U992" s="346"/>
      <c r="V992" s="346"/>
      <c r="W992" s="346"/>
      <c r="X992" s="346"/>
      <c r="Y992" s="346"/>
      <c r="Z992" s="346"/>
    </row>
    <row r="993" spans="1:26" ht="15" thickBot="1">
      <c r="A993" s="344"/>
      <c r="B993" s="346"/>
      <c r="C993" s="346"/>
      <c r="D993" s="346"/>
      <c r="E993" s="346"/>
      <c r="F993" s="346"/>
      <c r="G993" s="346"/>
      <c r="H993" s="346"/>
      <c r="I993" s="346"/>
      <c r="J993" s="346"/>
      <c r="K993" s="346"/>
      <c r="L993" s="346"/>
      <c r="M993" s="346"/>
      <c r="N993" s="346"/>
      <c r="O993" s="346"/>
      <c r="P993" s="346"/>
      <c r="Q993" s="346"/>
      <c r="R993" s="346"/>
      <c r="S993" s="346"/>
      <c r="T993" s="346"/>
      <c r="U993" s="346"/>
      <c r="V993" s="346"/>
      <c r="W993" s="346"/>
      <c r="X993" s="346"/>
      <c r="Y993" s="346"/>
      <c r="Z993" s="346"/>
    </row>
    <row r="994" spans="1:26" ht="15" thickBot="1">
      <c r="A994" s="344"/>
      <c r="B994" s="346"/>
      <c r="C994" s="346"/>
      <c r="D994" s="346"/>
      <c r="E994" s="346"/>
      <c r="F994" s="346"/>
      <c r="G994" s="346"/>
      <c r="H994" s="346"/>
      <c r="I994" s="346"/>
      <c r="J994" s="346"/>
      <c r="K994" s="346"/>
      <c r="L994" s="346"/>
      <c r="M994" s="346"/>
      <c r="N994" s="346"/>
      <c r="O994" s="346"/>
      <c r="P994" s="346"/>
      <c r="Q994" s="346"/>
      <c r="R994" s="346"/>
      <c r="S994" s="346"/>
      <c r="T994" s="346"/>
      <c r="U994" s="346"/>
      <c r="V994" s="346"/>
      <c r="W994" s="346"/>
      <c r="X994" s="346"/>
      <c r="Y994" s="346"/>
      <c r="Z994" s="346"/>
    </row>
    <row r="995" spans="1:26" ht="15" thickBot="1">
      <c r="A995" s="344"/>
      <c r="B995" s="346"/>
      <c r="C995" s="346"/>
      <c r="D995" s="346"/>
      <c r="E995" s="346"/>
      <c r="F995" s="346"/>
      <c r="G995" s="346"/>
      <c r="H995" s="346"/>
      <c r="I995" s="346"/>
      <c r="J995" s="346"/>
      <c r="K995" s="346"/>
      <c r="L995" s="346"/>
      <c r="M995" s="346"/>
      <c r="N995" s="346"/>
      <c r="O995" s="346"/>
      <c r="P995" s="346"/>
      <c r="Q995" s="346"/>
      <c r="R995" s="346"/>
      <c r="S995" s="346"/>
      <c r="T995" s="346"/>
      <c r="U995" s="346"/>
      <c r="V995" s="346"/>
      <c r="W995" s="346"/>
      <c r="X995" s="346"/>
      <c r="Y995" s="346"/>
      <c r="Z995" s="346"/>
    </row>
    <row r="996" spans="1:26" ht="15" thickBot="1">
      <c r="A996" s="344"/>
      <c r="B996" s="346"/>
      <c r="C996" s="346"/>
      <c r="D996" s="346"/>
      <c r="E996" s="346"/>
      <c r="F996" s="346"/>
      <c r="G996" s="346"/>
      <c r="H996" s="346"/>
      <c r="I996" s="346"/>
      <c r="J996" s="346"/>
      <c r="K996" s="346"/>
      <c r="L996" s="346"/>
      <c r="M996" s="346"/>
      <c r="N996" s="346"/>
      <c r="O996" s="346"/>
      <c r="P996" s="346"/>
      <c r="Q996" s="346"/>
      <c r="R996" s="346"/>
      <c r="S996" s="346"/>
      <c r="T996" s="346"/>
      <c r="U996" s="346"/>
      <c r="V996" s="346"/>
      <c r="W996" s="346"/>
      <c r="X996" s="346"/>
      <c r="Y996" s="346"/>
      <c r="Z996" s="346"/>
    </row>
    <row r="997" spans="1:26" ht="15" thickBot="1">
      <c r="A997" s="344"/>
      <c r="B997" s="346"/>
      <c r="C997" s="346"/>
      <c r="D997" s="346"/>
      <c r="E997" s="346"/>
      <c r="F997" s="346"/>
      <c r="G997" s="346"/>
      <c r="H997" s="346"/>
      <c r="I997" s="346"/>
      <c r="J997" s="346"/>
      <c r="K997" s="346"/>
      <c r="L997" s="346"/>
      <c r="M997" s="346"/>
      <c r="N997" s="346"/>
      <c r="O997" s="346"/>
      <c r="P997" s="346"/>
      <c r="Q997" s="346"/>
      <c r="R997" s="346"/>
      <c r="S997" s="346"/>
      <c r="T997" s="346"/>
      <c r="U997" s="346"/>
      <c r="V997" s="346"/>
      <c r="W997" s="346"/>
      <c r="X997" s="346"/>
      <c r="Y997" s="346"/>
      <c r="Z997" s="346"/>
    </row>
    <row r="998" spans="1:26" ht="15" thickBot="1">
      <c r="A998" s="344"/>
      <c r="B998" s="346"/>
      <c r="C998" s="346"/>
      <c r="D998" s="346"/>
      <c r="E998" s="346"/>
      <c r="F998" s="346"/>
      <c r="G998" s="346"/>
      <c r="H998" s="346"/>
      <c r="I998" s="346"/>
      <c r="J998" s="346"/>
      <c r="K998" s="346"/>
      <c r="L998" s="346"/>
      <c r="M998" s="346"/>
      <c r="N998" s="346"/>
      <c r="O998" s="346"/>
      <c r="P998" s="346"/>
      <c r="Q998" s="346"/>
      <c r="R998" s="346"/>
      <c r="S998" s="346"/>
      <c r="T998" s="346"/>
      <c r="U998" s="346"/>
      <c r="V998" s="346"/>
      <c r="W998" s="346"/>
      <c r="X998" s="346"/>
      <c r="Y998" s="346"/>
      <c r="Z998" s="346"/>
    </row>
    <row r="999" spans="1:26" ht="15" thickBot="1">
      <c r="A999" s="344"/>
      <c r="B999" s="346"/>
      <c r="C999" s="346"/>
      <c r="D999" s="346"/>
      <c r="E999" s="346"/>
      <c r="F999" s="346"/>
      <c r="G999" s="346"/>
      <c r="H999" s="346"/>
      <c r="I999" s="346"/>
      <c r="J999" s="346"/>
      <c r="K999" s="346"/>
      <c r="L999" s="346"/>
      <c r="M999" s="346"/>
      <c r="N999" s="346"/>
      <c r="O999" s="346"/>
      <c r="P999" s="346"/>
      <c r="Q999" s="346"/>
      <c r="R999" s="346"/>
      <c r="S999" s="346"/>
      <c r="T999" s="346"/>
      <c r="U999" s="346"/>
      <c r="V999" s="346"/>
      <c r="W999" s="346"/>
      <c r="X999" s="346"/>
      <c r="Y999" s="346"/>
      <c r="Z999" s="346"/>
    </row>
    <row r="1000" spans="1:26" ht="15" thickBot="1">
      <c r="A1000" s="344"/>
      <c r="B1000" s="346"/>
      <c r="C1000" s="346"/>
      <c r="D1000" s="346"/>
      <c r="E1000" s="346"/>
      <c r="F1000" s="346"/>
      <c r="G1000" s="346"/>
      <c r="H1000" s="346"/>
      <c r="I1000" s="346"/>
      <c r="J1000" s="346"/>
      <c r="K1000" s="346"/>
      <c r="L1000" s="346"/>
      <c r="M1000" s="346"/>
      <c r="N1000" s="346"/>
      <c r="O1000" s="346"/>
      <c r="P1000" s="346"/>
      <c r="Q1000" s="346"/>
      <c r="R1000" s="346"/>
      <c r="S1000" s="346"/>
      <c r="T1000" s="346"/>
      <c r="U1000" s="346"/>
      <c r="V1000" s="346"/>
      <c r="W1000" s="346"/>
      <c r="X1000" s="346"/>
      <c r="Y1000" s="346"/>
      <c r="Z1000" s="346"/>
    </row>
    <row r="1001" spans="1:26" ht="15" thickBot="1">
      <c r="A1001" s="344"/>
      <c r="B1001" s="346"/>
      <c r="C1001" s="346"/>
      <c r="D1001" s="346"/>
      <c r="E1001" s="346"/>
      <c r="F1001" s="346"/>
      <c r="G1001" s="346"/>
      <c r="H1001" s="346"/>
      <c r="I1001" s="346"/>
      <c r="J1001" s="346"/>
      <c r="K1001" s="346"/>
      <c r="L1001" s="346"/>
      <c r="M1001" s="346"/>
      <c r="N1001" s="346"/>
      <c r="O1001" s="346"/>
      <c r="P1001" s="346"/>
      <c r="Q1001" s="346"/>
      <c r="R1001" s="346"/>
      <c r="S1001" s="346"/>
      <c r="T1001" s="346"/>
      <c r="U1001" s="346"/>
      <c r="V1001" s="346"/>
      <c r="W1001" s="346"/>
      <c r="X1001" s="346"/>
      <c r="Y1001" s="346"/>
      <c r="Z1001" s="346"/>
    </row>
    <row r="1002" spans="1:26" ht="15" thickBot="1">
      <c r="A1002" s="344"/>
      <c r="B1002" s="346"/>
      <c r="C1002" s="346"/>
      <c r="D1002" s="346"/>
      <c r="E1002" s="346"/>
      <c r="F1002" s="346"/>
      <c r="G1002" s="346"/>
      <c r="H1002" s="346"/>
      <c r="I1002" s="346"/>
      <c r="J1002" s="346"/>
      <c r="K1002" s="346"/>
      <c r="L1002" s="346"/>
      <c r="M1002" s="346"/>
      <c r="N1002" s="346"/>
      <c r="O1002" s="346"/>
      <c r="P1002" s="346"/>
      <c r="Q1002" s="346"/>
      <c r="R1002" s="346"/>
      <c r="S1002" s="346"/>
      <c r="T1002" s="346"/>
      <c r="U1002" s="346"/>
      <c r="V1002" s="346"/>
      <c r="W1002" s="346"/>
      <c r="X1002" s="346"/>
      <c r="Y1002" s="346"/>
      <c r="Z1002" s="346"/>
    </row>
    <row r="1003" spans="1:26" ht="15" thickBot="1">
      <c r="A1003" s="344"/>
      <c r="B1003" s="346"/>
      <c r="C1003" s="346"/>
      <c r="D1003" s="346"/>
      <c r="E1003" s="346"/>
      <c r="F1003" s="346"/>
      <c r="G1003" s="346"/>
      <c r="H1003" s="346"/>
      <c r="I1003" s="346"/>
      <c r="J1003" s="346"/>
      <c r="K1003" s="346"/>
      <c r="L1003" s="346"/>
      <c r="M1003" s="346"/>
      <c r="N1003" s="346"/>
      <c r="O1003" s="346"/>
      <c r="P1003" s="346"/>
      <c r="Q1003" s="346"/>
      <c r="R1003" s="346"/>
      <c r="S1003" s="346"/>
      <c r="T1003" s="346"/>
      <c r="U1003" s="346"/>
      <c r="V1003" s="346"/>
      <c r="W1003" s="346"/>
      <c r="X1003" s="346"/>
      <c r="Y1003" s="346"/>
      <c r="Z1003" s="346"/>
    </row>
  </sheetData>
  <autoFilter ref="A1:Z1" xr:uid="{387DFC10-72C3-4294-B9D0-D3978E872DC9}">
    <sortState xmlns:xlrd2="http://schemas.microsoft.com/office/spreadsheetml/2017/richdata2" ref="A2:Z36">
      <sortCondition ref="B1"/>
    </sortState>
  </autoFilter>
  <pageMargins left="0.7" right="0.7" top="0.75" bottom="0.75" header="0.3" footer="0.3"/>
  <drawing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A339A4-C333-493A-AE60-3516DCC1A820}">
  <dimension ref="B2:J105"/>
  <sheetViews>
    <sheetView topLeftCell="A22" workbookViewId="0">
      <selection activeCell="D6" sqref="D6"/>
    </sheetView>
  </sheetViews>
  <sheetFormatPr defaultRowHeight="14.4"/>
  <cols>
    <col min="2" max="2" width="14.44140625" style="9" customWidth="1"/>
    <col min="3" max="3" width="20.88671875" style="99" customWidth="1"/>
    <col min="4" max="5" width="26.88671875" style="245" customWidth="1"/>
    <col min="6" max="6" width="18.44140625" style="331" customWidth="1"/>
    <col min="7" max="9" width="18.44140625" style="9" customWidth="1"/>
    <col min="10" max="10" width="9.109375" style="9"/>
  </cols>
  <sheetData>
    <row r="2" spans="2:10">
      <c r="B2" s="3"/>
      <c r="C2" s="172"/>
      <c r="D2" s="143"/>
      <c r="E2" s="143"/>
      <c r="F2" s="329"/>
      <c r="G2" s="3"/>
      <c r="H2" s="3"/>
      <c r="I2" s="3"/>
      <c r="J2" s="3"/>
    </row>
    <row r="3" spans="2:10">
      <c r="B3" s="7" t="s">
        <v>446</v>
      </c>
      <c r="C3" s="172"/>
      <c r="D3" s="143"/>
      <c r="E3" s="143"/>
      <c r="F3" s="329"/>
      <c r="G3" s="3"/>
      <c r="H3" s="3"/>
      <c r="I3" s="3"/>
      <c r="J3" s="3"/>
    </row>
    <row r="4" spans="2:10" ht="57.6">
      <c r="C4" s="122" t="s">
        <v>534</v>
      </c>
      <c r="D4" s="122" t="s">
        <v>551</v>
      </c>
      <c r="E4" s="122" t="s">
        <v>565</v>
      </c>
      <c r="F4" s="122" t="s">
        <v>552</v>
      </c>
      <c r="G4" s="122"/>
      <c r="H4" s="122"/>
      <c r="I4" s="122"/>
      <c r="J4" s="3"/>
    </row>
    <row r="5" spans="2:10">
      <c r="B5" s="26" t="s">
        <v>23</v>
      </c>
      <c r="C5" s="320" t="s">
        <v>29</v>
      </c>
      <c r="D5" s="165" t="s">
        <v>535</v>
      </c>
      <c r="E5" s="165" t="s">
        <v>566</v>
      </c>
      <c r="F5" s="330" t="s">
        <v>32</v>
      </c>
      <c r="G5" s="319"/>
      <c r="H5" s="319"/>
      <c r="I5" s="171"/>
      <c r="J5"/>
    </row>
    <row r="6" spans="2:10">
      <c r="B6" s="26" t="s">
        <v>30</v>
      </c>
      <c r="C6" s="320" t="s">
        <v>32</v>
      </c>
      <c r="D6" s="165"/>
      <c r="E6" s="165"/>
      <c r="F6" s="330" t="s">
        <v>32</v>
      </c>
      <c r="G6" s="235"/>
      <c r="H6" s="235"/>
      <c r="I6" s="169"/>
      <c r="J6"/>
    </row>
    <row r="7" spans="2:10">
      <c r="B7" s="26" t="s">
        <v>167</v>
      </c>
      <c r="C7" s="320" t="s">
        <v>32</v>
      </c>
      <c r="D7" s="165"/>
      <c r="E7" s="165"/>
      <c r="F7" s="330"/>
      <c r="G7" s="235"/>
      <c r="H7" s="235"/>
      <c r="I7" s="169"/>
      <c r="J7"/>
    </row>
    <row r="8" spans="2:10">
      <c r="B8" s="26" t="s">
        <v>68</v>
      </c>
      <c r="C8" s="320" t="s">
        <v>32</v>
      </c>
      <c r="D8" s="165"/>
      <c r="E8" s="165"/>
      <c r="F8" s="330" t="s">
        <v>32</v>
      </c>
      <c r="G8" s="235"/>
      <c r="H8" s="235"/>
      <c r="I8" s="169"/>
      <c r="J8"/>
    </row>
    <row r="9" spans="2:10" ht="57.6">
      <c r="B9" s="26" t="s">
        <v>3</v>
      </c>
      <c r="C9" s="320" t="s">
        <v>29</v>
      </c>
      <c r="D9" s="165" t="s">
        <v>536</v>
      </c>
      <c r="E9" s="165" t="s">
        <v>566</v>
      </c>
      <c r="F9" s="330" t="s">
        <v>32</v>
      </c>
      <c r="G9" s="236"/>
      <c r="H9" s="236"/>
      <c r="I9" s="236"/>
      <c r="J9" s="3"/>
    </row>
    <row r="10" spans="2:10" ht="43.2">
      <c r="B10" s="26" t="s">
        <v>96</v>
      </c>
      <c r="C10" s="320" t="s">
        <v>29</v>
      </c>
      <c r="D10" s="165" t="s">
        <v>550</v>
      </c>
      <c r="E10" s="165" t="s">
        <v>566</v>
      </c>
      <c r="F10" s="330"/>
      <c r="G10" s="235"/>
      <c r="H10" s="235"/>
      <c r="I10" s="169"/>
      <c r="J10"/>
    </row>
    <row r="11" spans="2:10" ht="57.6">
      <c r="B11" s="26" t="s">
        <v>24</v>
      </c>
      <c r="C11" s="320" t="s">
        <v>29</v>
      </c>
      <c r="D11" s="165" t="s">
        <v>537</v>
      </c>
      <c r="E11" s="165" t="s">
        <v>566</v>
      </c>
      <c r="F11" s="330" t="s">
        <v>32</v>
      </c>
      <c r="G11" s="235"/>
      <c r="H11" s="235"/>
      <c r="I11" s="169"/>
      <c r="J11"/>
    </row>
    <row r="12" spans="2:10" ht="28.8">
      <c r="B12" s="26" t="s">
        <v>94</v>
      </c>
      <c r="C12" s="320" t="s">
        <v>29</v>
      </c>
      <c r="D12" s="165" t="s">
        <v>538</v>
      </c>
      <c r="E12" s="165" t="s">
        <v>567</v>
      </c>
      <c r="F12" s="330" t="s">
        <v>32</v>
      </c>
      <c r="G12" s="235"/>
      <c r="H12" s="235"/>
      <c r="I12" s="169"/>
      <c r="J12"/>
    </row>
    <row r="13" spans="2:10">
      <c r="B13" s="26" t="s">
        <v>82</v>
      </c>
      <c r="C13" s="320" t="s">
        <v>32</v>
      </c>
      <c r="D13" s="165"/>
      <c r="E13" s="165"/>
      <c r="F13" s="330"/>
      <c r="G13" s="235"/>
      <c r="H13" s="235"/>
      <c r="I13" s="169"/>
      <c r="J13"/>
    </row>
    <row r="14" spans="2:10">
      <c r="B14" s="26" t="s">
        <v>80</v>
      </c>
      <c r="C14" s="320" t="s">
        <v>32</v>
      </c>
      <c r="D14" s="165"/>
      <c r="E14" s="165"/>
      <c r="F14" s="330" t="s">
        <v>32</v>
      </c>
      <c r="G14" s="235"/>
      <c r="H14" s="235"/>
      <c r="I14" s="169"/>
      <c r="J14"/>
    </row>
    <row r="15" spans="2:10" ht="28.8">
      <c r="B15" s="26" t="s">
        <v>25</v>
      </c>
      <c r="C15" s="320" t="s">
        <v>29</v>
      </c>
      <c r="D15" s="165" t="s">
        <v>539</v>
      </c>
      <c r="E15" s="165" t="s">
        <v>569</v>
      </c>
      <c r="F15" s="330" t="s">
        <v>32</v>
      </c>
      <c r="G15" s="235"/>
      <c r="H15" s="235"/>
      <c r="I15" s="169"/>
      <c r="J15"/>
    </row>
    <row r="16" spans="2:10">
      <c r="B16" s="26" t="s">
        <v>7</v>
      </c>
      <c r="C16" s="320" t="s">
        <v>32</v>
      </c>
      <c r="D16" s="165"/>
      <c r="E16" s="165"/>
      <c r="F16" s="330" t="s">
        <v>29</v>
      </c>
      <c r="G16" s="235" t="s">
        <v>575</v>
      </c>
      <c r="H16" s="235"/>
      <c r="I16" s="169"/>
      <c r="J16"/>
    </row>
    <row r="17" spans="2:10">
      <c r="B17" s="26" t="s">
        <v>78</v>
      </c>
      <c r="C17" s="320" t="s">
        <v>29</v>
      </c>
      <c r="D17" s="165" t="s">
        <v>540</v>
      </c>
      <c r="E17" s="165" t="s">
        <v>568</v>
      </c>
      <c r="F17" s="330" t="s">
        <v>32</v>
      </c>
      <c r="G17" s="235"/>
      <c r="H17" s="235"/>
      <c r="I17" s="169"/>
      <c r="J17"/>
    </row>
    <row r="18" spans="2:10">
      <c r="B18" s="26" t="s">
        <v>21</v>
      </c>
      <c r="C18" s="320" t="s">
        <v>32</v>
      </c>
      <c r="D18" s="165"/>
      <c r="E18" s="165"/>
      <c r="F18" s="330" t="s">
        <v>29</v>
      </c>
      <c r="G18" s="235" t="s">
        <v>571</v>
      </c>
      <c r="H18" s="235"/>
      <c r="I18" s="169"/>
      <c r="J18"/>
    </row>
    <row r="19" spans="2:10" ht="43.2">
      <c r="B19" s="26" t="s">
        <v>16</v>
      </c>
      <c r="C19" s="320" t="s">
        <v>29</v>
      </c>
      <c r="D19" s="165" t="s">
        <v>541</v>
      </c>
      <c r="E19" s="165" t="s">
        <v>567</v>
      </c>
      <c r="F19" s="330" t="s">
        <v>32</v>
      </c>
      <c r="G19" s="235"/>
      <c r="H19" s="235"/>
      <c r="I19" s="169"/>
      <c r="J19"/>
    </row>
    <row r="20" spans="2:10">
      <c r="B20" s="26" t="s">
        <v>12</v>
      </c>
      <c r="C20" s="320" t="s">
        <v>32</v>
      </c>
      <c r="D20" s="165"/>
      <c r="E20" s="165"/>
      <c r="F20" s="330" t="s">
        <v>32</v>
      </c>
      <c r="G20" s="235"/>
      <c r="H20" s="235"/>
      <c r="I20" s="169"/>
      <c r="J20"/>
    </row>
    <row r="21" spans="2:10">
      <c r="B21" s="26" t="s">
        <v>19</v>
      </c>
      <c r="C21" s="320" t="s">
        <v>29</v>
      </c>
      <c r="D21" s="165" t="s">
        <v>542</v>
      </c>
      <c r="E21" s="165" t="s">
        <v>570</v>
      </c>
      <c r="F21" s="330" t="s">
        <v>32</v>
      </c>
      <c r="G21" s="235"/>
      <c r="H21" s="235"/>
      <c r="I21" s="169"/>
      <c r="J21"/>
    </row>
    <row r="22" spans="2:10">
      <c r="B22" s="26" t="s">
        <v>20</v>
      </c>
      <c r="C22" s="320" t="s">
        <v>32</v>
      </c>
      <c r="D22" s="165"/>
      <c r="E22" s="165"/>
      <c r="F22" s="330" t="s">
        <v>32</v>
      </c>
      <c r="G22" s="235"/>
      <c r="H22" s="235"/>
      <c r="I22" s="169"/>
      <c r="J22"/>
    </row>
    <row r="23" spans="2:10">
      <c r="B23" s="26" t="s">
        <v>8</v>
      </c>
      <c r="C23" s="320" t="s">
        <v>32</v>
      </c>
      <c r="D23" s="165"/>
      <c r="E23" s="165"/>
      <c r="F23" s="330" t="s">
        <v>32</v>
      </c>
      <c r="G23" s="235"/>
      <c r="H23" s="235"/>
      <c r="I23" s="169"/>
      <c r="J23"/>
    </row>
    <row r="24" spans="2:10">
      <c r="B24" s="26" t="s">
        <v>15</v>
      </c>
      <c r="C24" s="320" t="s">
        <v>32</v>
      </c>
      <c r="D24" s="165"/>
      <c r="E24" s="165"/>
      <c r="F24" s="330" t="s">
        <v>32</v>
      </c>
      <c r="G24" s="235"/>
      <c r="H24" s="235"/>
      <c r="I24" s="169"/>
      <c r="J24"/>
    </row>
    <row r="25" spans="2:10">
      <c r="B25" s="26" t="s">
        <v>6</v>
      </c>
      <c r="C25" s="320" t="s">
        <v>32</v>
      </c>
      <c r="D25" s="165"/>
      <c r="E25" s="165"/>
      <c r="F25" s="330" t="s">
        <v>29</v>
      </c>
      <c r="G25" s="235"/>
      <c r="H25" s="235"/>
      <c r="I25" s="169"/>
      <c r="J25"/>
    </row>
    <row r="26" spans="2:10">
      <c r="B26" s="26" t="s">
        <v>11</v>
      </c>
      <c r="C26" s="320" t="s">
        <v>32</v>
      </c>
      <c r="D26" s="165"/>
      <c r="E26" s="165"/>
      <c r="F26" s="330" t="s">
        <v>29</v>
      </c>
      <c r="G26" s="235" t="s">
        <v>572</v>
      </c>
      <c r="H26" s="235"/>
      <c r="I26" s="169"/>
      <c r="J26"/>
    </row>
    <row r="27" spans="2:10">
      <c r="B27" s="26" t="s">
        <v>26</v>
      </c>
      <c r="C27" s="320" t="s">
        <v>32</v>
      </c>
      <c r="D27" s="165" t="s">
        <v>543</v>
      </c>
      <c r="E27" s="165"/>
      <c r="F27" s="330" t="s">
        <v>29</v>
      </c>
      <c r="G27" s="169" t="s">
        <v>573</v>
      </c>
      <c r="H27" s="169"/>
      <c r="I27" s="169"/>
      <c r="J27" s="3"/>
    </row>
    <row r="28" spans="2:10">
      <c r="B28" s="26" t="s">
        <v>171</v>
      </c>
      <c r="C28" s="320" t="s">
        <v>32</v>
      </c>
      <c r="D28" s="165"/>
      <c r="E28" s="165"/>
      <c r="F28" s="330" t="s">
        <v>29</v>
      </c>
      <c r="G28" s="235" t="s">
        <v>574</v>
      </c>
      <c r="H28" s="235"/>
      <c r="I28" s="169"/>
      <c r="J28"/>
    </row>
    <row r="29" spans="2:10">
      <c r="B29" s="26" t="s">
        <v>169</v>
      </c>
      <c r="C29" s="320" t="s">
        <v>32</v>
      </c>
      <c r="D29" s="165"/>
      <c r="E29" s="165"/>
      <c r="F29" s="330" t="s">
        <v>32</v>
      </c>
      <c r="G29" s="169"/>
      <c r="H29" s="169"/>
      <c r="I29" s="169"/>
      <c r="J29" s="3"/>
    </row>
    <row r="30" spans="2:10" ht="28.8">
      <c r="B30" s="26" t="s">
        <v>2</v>
      </c>
      <c r="C30" s="320" t="s">
        <v>29</v>
      </c>
      <c r="D30" s="165" t="s">
        <v>544</v>
      </c>
      <c r="E30" s="165" t="s">
        <v>566</v>
      </c>
      <c r="F30" s="330" t="s">
        <v>29</v>
      </c>
      <c r="G30" s="235"/>
      <c r="H30" s="235"/>
      <c r="I30" s="169"/>
      <c r="J30"/>
    </row>
    <row r="31" spans="2:10">
      <c r="B31" s="26" t="s">
        <v>83</v>
      </c>
      <c r="C31" s="320" t="s">
        <v>32</v>
      </c>
      <c r="D31" s="165"/>
      <c r="E31" s="165"/>
      <c r="F31" s="330" t="s">
        <v>32</v>
      </c>
      <c r="G31" s="169"/>
      <c r="H31" s="169"/>
      <c r="I31" s="169"/>
      <c r="J31" s="3"/>
    </row>
    <row r="32" spans="2:10">
      <c r="B32" s="26" t="s">
        <v>17</v>
      </c>
      <c r="C32" s="320" t="s">
        <v>32</v>
      </c>
      <c r="D32" s="165"/>
      <c r="E32" s="165"/>
      <c r="F32" s="330" t="s">
        <v>32</v>
      </c>
      <c r="G32" s="235"/>
      <c r="H32" s="235"/>
      <c r="I32" s="169"/>
      <c r="J32"/>
    </row>
    <row r="33" spans="2:10" ht="43.2">
      <c r="B33" s="26" t="s">
        <v>66</v>
      </c>
      <c r="C33" s="320" t="s">
        <v>29</v>
      </c>
      <c r="D33" s="165" t="s">
        <v>545</v>
      </c>
      <c r="E33" s="165" t="s">
        <v>566</v>
      </c>
      <c r="F33" s="330" t="s">
        <v>32</v>
      </c>
      <c r="G33" s="169"/>
      <c r="H33" s="169"/>
      <c r="I33" s="169"/>
      <c r="J33" s="3"/>
    </row>
    <row r="34" spans="2:10">
      <c r="B34" s="26" t="s">
        <v>31</v>
      </c>
      <c r="C34" s="320" t="s">
        <v>29</v>
      </c>
      <c r="D34" s="165" t="s">
        <v>546</v>
      </c>
      <c r="E34" s="165" t="s">
        <v>567</v>
      </c>
      <c r="F34" s="330" t="s">
        <v>32</v>
      </c>
      <c r="G34" s="235"/>
      <c r="H34" s="235"/>
      <c r="I34" s="169"/>
      <c r="J34"/>
    </row>
    <row r="35" spans="2:10">
      <c r="B35" s="26" t="s">
        <v>4</v>
      </c>
      <c r="C35" s="320" t="s">
        <v>32</v>
      </c>
      <c r="D35" s="165" t="s">
        <v>295</v>
      </c>
      <c r="E35" s="165"/>
      <c r="F35" s="330" t="s">
        <v>32</v>
      </c>
      <c r="G35" s="235"/>
      <c r="H35" s="235"/>
      <c r="I35" s="169"/>
      <c r="J35"/>
    </row>
    <row r="36" spans="2:10">
      <c r="B36" s="26" t="s">
        <v>13</v>
      </c>
      <c r="C36" s="320" t="s">
        <v>32</v>
      </c>
      <c r="D36" s="165"/>
      <c r="E36" s="165"/>
      <c r="F36" s="330" t="s">
        <v>32</v>
      </c>
      <c r="G36" s="169"/>
      <c r="H36" s="169"/>
      <c r="I36" s="169"/>
      <c r="J36" s="3"/>
    </row>
    <row r="37" spans="2:10">
      <c r="B37" s="26" t="s">
        <v>34</v>
      </c>
      <c r="C37" s="320" t="s">
        <v>32</v>
      </c>
      <c r="D37" s="165"/>
      <c r="E37" s="165"/>
      <c r="F37" s="330" t="s">
        <v>32</v>
      </c>
      <c r="G37" s="235"/>
      <c r="H37" s="235"/>
      <c r="I37" s="169"/>
      <c r="J37"/>
    </row>
    <row r="38" spans="2:10">
      <c r="B38" s="26" t="s">
        <v>207</v>
      </c>
      <c r="C38" s="320" t="s">
        <v>32</v>
      </c>
      <c r="D38" s="165"/>
      <c r="E38" s="165"/>
      <c r="F38" s="330"/>
      <c r="G38" s="235"/>
      <c r="H38" s="235"/>
      <c r="I38" s="169"/>
      <c r="J38"/>
    </row>
    <row r="39" spans="2:10">
      <c r="B39" s="26" t="s">
        <v>18</v>
      </c>
      <c r="C39" s="320" t="s">
        <v>29</v>
      </c>
      <c r="D39" s="165" t="s">
        <v>547</v>
      </c>
      <c r="E39" s="165" t="s">
        <v>567</v>
      </c>
      <c r="F39" s="330" t="s">
        <v>32</v>
      </c>
      <c r="G39" s="235"/>
      <c r="H39" s="235"/>
      <c r="I39" s="169"/>
      <c r="J39"/>
    </row>
    <row r="40" spans="2:10">
      <c r="B40" s="26" t="s">
        <v>67</v>
      </c>
      <c r="C40" s="320" t="s">
        <v>32</v>
      </c>
      <c r="D40" s="165"/>
      <c r="E40" s="165"/>
      <c r="F40" s="330" t="s">
        <v>32</v>
      </c>
      <c r="G40" s="235"/>
      <c r="H40" s="235"/>
      <c r="I40" s="169"/>
      <c r="J40"/>
    </row>
    <row r="41" spans="2:10">
      <c r="B41" s="26" t="s">
        <v>5</v>
      </c>
      <c r="C41" s="320" t="s">
        <v>29</v>
      </c>
      <c r="D41" s="165" t="s">
        <v>548</v>
      </c>
      <c r="E41" s="165" t="s">
        <v>570</v>
      </c>
      <c r="F41" s="330"/>
      <c r="G41" s="235"/>
      <c r="H41" s="235"/>
      <c r="I41" s="169"/>
      <c r="J41"/>
    </row>
    <row r="42" spans="2:10">
      <c r="B42" s="26" t="s">
        <v>28</v>
      </c>
      <c r="C42" s="320" t="s">
        <v>32</v>
      </c>
      <c r="D42" s="165"/>
      <c r="E42" s="165"/>
      <c r="F42" s="330"/>
      <c r="G42" s="235"/>
      <c r="H42" s="235"/>
      <c r="I42" s="169"/>
      <c r="J42"/>
    </row>
    <row r="43" spans="2:10">
      <c r="B43" s="26" t="s">
        <v>9</v>
      </c>
      <c r="C43" s="320" t="s">
        <v>32</v>
      </c>
      <c r="D43" s="165"/>
      <c r="E43" s="165"/>
      <c r="F43" s="330" t="s">
        <v>32</v>
      </c>
      <c r="G43" s="235"/>
      <c r="H43" s="235"/>
      <c r="I43" s="169"/>
      <c r="J43"/>
    </row>
    <row r="44" spans="2:10" ht="43.2">
      <c r="B44" s="26" t="s">
        <v>14</v>
      </c>
      <c r="C44" s="320" t="s">
        <v>29</v>
      </c>
      <c r="D44" s="165" t="s">
        <v>549</v>
      </c>
      <c r="E44" s="165" t="s">
        <v>570</v>
      </c>
      <c r="F44" s="330" t="s">
        <v>32</v>
      </c>
      <c r="G44" s="235"/>
      <c r="H44" s="235"/>
      <c r="I44" s="169"/>
      <c r="J44"/>
    </row>
    <row r="45" spans="2:10">
      <c r="B45" s="26" t="s">
        <v>27</v>
      </c>
      <c r="C45" s="320" t="s">
        <v>32</v>
      </c>
      <c r="D45" s="165"/>
      <c r="E45" s="165"/>
      <c r="F45" s="330" t="s">
        <v>29</v>
      </c>
      <c r="G45" s="169"/>
      <c r="H45" s="169"/>
      <c r="I45" s="169"/>
      <c r="J45" s="3"/>
    </row>
    <row r="46" spans="2:10">
      <c r="B46" s="26" t="s">
        <v>81</v>
      </c>
      <c r="C46" s="320" t="s">
        <v>29</v>
      </c>
      <c r="D46" s="165"/>
      <c r="E46" s="165" t="s">
        <v>566</v>
      </c>
      <c r="F46" s="330"/>
      <c r="G46" s="235"/>
      <c r="H46" s="235"/>
      <c r="I46" s="169"/>
      <c r="J46"/>
    </row>
    <row r="47" spans="2:10">
      <c r="B47" s="26" t="s">
        <v>10</v>
      </c>
      <c r="C47" s="320" t="s">
        <v>32</v>
      </c>
      <c r="D47" s="165"/>
      <c r="E47" s="165"/>
      <c r="F47" s="330" t="s">
        <v>29</v>
      </c>
      <c r="G47" s="235"/>
      <c r="H47" s="235"/>
      <c r="I47" s="169"/>
      <c r="J47"/>
    </row>
    <row r="48" spans="2:10">
      <c r="B48" s="30"/>
      <c r="C48" s="61" t="s">
        <v>101</v>
      </c>
      <c r="D48" s="180">
        <f>SUM(D6:D47)</f>
        <v>0</v>
      </c>
      <c r="E48" s="180"/>
      <c r="F48" s="328">
        <f>SUM(F6:F47)</f>
        <v>0</v>
      </c>
      <c r="G48" s="180"/>
      <c r="H48" s="180"/>
      <c r="I48" s="180"/>
      <c r="J48"/>
    </row>
    <row r="49" spans="2:9">
      <c r="B49" s="30"/>
    </row>
    <row r="60" spans="2:9">
      <c r="B60" s="7">
        <v>2020</v>
      </c>
      <c r="C60" s="172"/>
      <c r="D60" s="143"/>
      <c r="E60" s="143"/>
      <c r="F60" s="329"/>
      <c r="G60" s="3"/>
      <c r="H60" s="3"/>
      <c r="I60" s="3"/>
    </row>
    <row r="61" spans="2:9">
      <c r="C61" s="122" t="s">
        <v>92</v>
      </c>
      <c r="D61" s="122" t="s">
        <v>363</v>
      </c>
      <c r="E61" s="122"/>
      <c r="F61" s="327" t="s">
        <v>364</v>
      </c>
      <c r="G61" s="122"/>
      <c r="H61" s="122"/>
      <c r="I61" s="122"/>
    </row>
    <row r="62" spans="2:9">
      <c r="B62" s="26" t="s">
        <v>23</v>
      </c>
      <c r="C62" s="321" t="s">
        <v>91</v>
      </c>
      <c r="D62" s="165">
        <v>10</v>
      </c>
      <c r="E62" s="165"/>
      <c r="F62" s="330">
        <v>3</v>
      </c>
      <c r="G62" s="235"/>
      <c r="H62" s="235"/>
      <c r="I62"/>
    </row>
    <row r="63" spans="2:9">
      <c r="B63" s="26" t="s">
        <v>30</v>
      </c>
      <c r="C63" s="321" t="s">
        <v>91</v>
      </c>
      <c r="D63" s="165">
        <v>8</v>
      </c>
      <c r="E63" s="165"/>
      <c r="F63" s="330">
        <v>5</v>
      </c>
      <c r="G63" s="235"/>
      <c r="H63" s="235"/>
      <c r="I63"/>
    </row>
    <row r="64" spans="2:9">
      <c r="B64" s="26" t="s">
        <v>167</v>
      </c>
      <c r="C64" s="321" t="s">
        <v>91</v>
      </c>
      <c r="D64" s="165">
        <v>4</v>
      </c>
      <c r="E64" s="165"/>
      <c r="F64" s="330">
        <v>2</v>
      </c>
      <c r="G64" s="235"/>
      <c r="H64" s="235"/>
      <c r="I64"/>
    </row>
    <row r="65" spans="2:9">
      <c r="B65" s="26" t="s">
        <v>68</v>
      </c>
      <c r="C65" s="321" t="s">
        <v>91</v>
      </c>
      <c r="D65" s="165">
        <v>50</v>
      </c>
      <c r="E65" s="165"/>
      <c r="F65" s="330">
        <v>27</v>
      </c>
      <c r="G65" s="235"/>
      <c r="H65" s="235"/>
      <c r="I65"/>
    </row>
    <row r="66" spans="2:9">
      <c r="B66" t="s">
        <v>124</v>
      </c>
      <c r="C66" s="321"/>
      <c r="D66" s="165">
        <v>12</v>
      </c>
      <c r="E66" s="165"/>
      <c r="F66" s="330">
        <v>2</v>
      </c>
      <c r="G66" s="235"/>
      <c r="H66" s="235"/>
      <c r="I66"/>
    </row>
    <row r="67" spans="2:9">
      <c r="B67" s="26" t="s">
        <v>96</v>
      </c>
      <c r="C67" s="322" t="s">
        <v>91</v>
      </c>
      <c r="D67" s="165">
        <v>15</v>
      </c>
      <c r="E67" s="165"/>
      <c r="F67" s="330">
        <v>3</v>
      </c>
      <c r="G67" s="235"/>
      <c r="H67" s="235"/>
      <c r="I67"/>
    </row>
    <row r="68" spans="2:9">
      <c r="B68" s="26" t="s">
        <v>24</v>
      </c>
      <c r="C68" s="321" t="s">
        <v>91</v>
      </c>
      <c r="D68" s="165">
        <v>11</v>
      </c>
      <c r="E68" s="165"/>
      <c r="F68" s="330">
        <v>10</v>
      </c>
      <c r="G68" s="235"/>
      <c r="H68" s="235"/>
      <c r="I68"/>
    </row>
    <row r="69" spans="2:9">
      <c r="B69" s="26" t="s">
        <v>94</v>
      </c>
      <c r="C69" s="321" t="s">
        <v>91</v>
      </c>
      <c r="D69" s="165">
        <v>38.5</v>
      </c>
      <c r="E69" s="165"/>
      <c r="F69" s="330">
        <v>50</v>
      </c>
      <c r="G69" s="235"/>
      <c r="H69" s="235"/>
      <c r="I69"/>
    </row>
    <row r="70" spans="2:9">
      <c r="B70" s="26" t="s">
        <v>82</v>
      </c>
      <c r="C70" s="321" t="s">
        <v>91</v>
      </c>
      <c r="D70" s="165"/>
      <c r="E70" s="165"/>
      <c r="F70" s="330"/>
      <c r="G70" s="235"/>
      <c r="H70" s="235"/>
      <c r="I70"/>
    </row>
    <row r="71" spans="2:9">
      <c r="B71" s="28" t="s">
        <v>80</v>
      </c>
      <c r="C71" s="323" t="s">
        <v>91</v>
      </c>
      <c r="D71" s="165">
        <v>81</v>
      </c>
      <c r="E71" s="165"/>
      <c r="F71" s="330">
        <v>95</v>
      </c>
      <c r="G71" s="235"/>
      <c r="H71" s="235"/>
      <c r="I71"/>
    </row>
    <row r="72" spans="2:9">
      <c r="B72" s="26" t="s">
        <v>25</v>
      </c>
      <c r="C72" s="321" t="s">
        <v>91</v>
      </c>
      <c r="D72" s="165">
        <v>63.9</v>
      </c>
      <c r="E72" s="165"/>
      <c r="F72" s="330">
        <v>34.200000000000003</v>
      </c>
      <c r="G72" s="235"/>
      <c r="H72" s="235"/>
      <c r="I72"/>
    </row>
    <row r="73" spans="2:9">
      <c r="B73" s="26" t="s">
        <v>7</v>
      </c>
      <c r="C73" s="321" t="s">
        <v>91</v>
      </c>
      <c r="D73" s="165">
        <v>2</v>
      </c>
      <c r="E73" s="165"/>
      <c r="F73" s="330">
        <v>1.5</v>
      </c>
      <c r="G73" s="235"/>
      <c r="H73" s="235"/>
      <c r="I73"/>
    </row>
    <row r="74" spans="2:9">
      <c r="B74" s="26" t="s">
        <v>78</v>
      </c>
      <c r="C74" s="321" t="s">
        <v>91</v>
      </c>
      <c r="D74" s="165">
        <v>20</v>
      </c>
      <c r="E74" s="165"/>
      <c r="F74" s="330">
        <v>6</v>
      </c>
      <c r="G74" s="235"/>
      <c r="H74" s="235"/>
      <c r="I74"/>
    </row>
    <row r="75" spans="2:9">
      <c r="B75" s="26" t="s">
        <v>21</v>
      </c>
      <c r="C75" s="321" t="s">
        <v>91</v>
      </c>
      <c r="D75" s="165">
        <v>19</v>
      </c>
      <c r="E75" s="165"/>
      <c r="F75" s="330">
        <v>16</v>
      </c>
      <c r="G75" s="235"/>
      <c r="H75" s="235"/>
      <c r="I75"/>
    </row>
    <row r="76" spans="2:9">
      <c r="B76" s="26" t="s">
        <v>16</v>
      </c>
      <c r="C76" s="321" t="s">
        <v>91</v>
      </c>
      <c r="D76" s="165">
        <v>4</v>
      </c>
      <c r="E76" s="165"/>
      <c r="F76" s="330">
        <v>1</v>
      </c>
      <c r="G76" s="235"/>
      <c r="H76" s="235"/>
      <c r="I76"/>
    </row>
    <row r="77" spans="2:9">
      <c r="B77" s="26" t="s">
        <v>12</v>
      </c>
      <c r="C77" s="321" t="s">
        <v>91</v>
      </c>
      <c r="D77" s="165">
        <v>51</v>
      </c>
      <c r="E77" s="165"/>
      <c r="F77" s="330">
        <v>34</v>
      </c>
      <c r="G77" s="235"/>
      <c r="H77" s="235"/>
      <c r="I77"/>
    </row>
    <row r="78" spans="2:9">
      <c r="B78" s="26" t="s">
        <v>19</v>
      </c>
      <c r="C78" s="321" t="s">
        <v>91</v>
      </c>
      <c r="D78" s="165">
        <v>16</v>
      </c>
      <c r="E78" s="165"/>
      <c r="F78" s="330">
        <v>2</v>
      </c>
      <c r="G78" s="235"/>
      <c r="H78" s="235"/>
      <c r="I78"/>
    </row>
    <row r="79" spans="2:9">
      <c r="B79" s="26" t="s">
        <v>20</v>
      </c>
      <c r="C79" s="321" t="s">
        <v>91</v>
      </c>
      <c r="D79" s="165">
        <v>52</v>
      </c>
      <c r="E79" s="165"/>
      <c r="F79" s="330">
        <v>20</v>
      </c>
      <c r="G79" s="235"/>
      <c r="H79" s="235"/>
      <c r="I79"/>
    </row>
    <row r="80" spans="2:9">
      <c r="B80" s="26" t="s">
        <v>8</v>
      </c>
      <c r="C80" s="321" t="s">
        <v>91</v>
      </c>
      <c r="D80" s="165">
        <v>11</v>
      </c>
      <c r="E80" s="165"/>
      <c r="F80" s="330">
        <v>5</v>
      </c>
      <c r="G80" s="235"/>
      <c r="H80" s="235"/>
      <c r="I80"/>
    </row>
    <row r="81" spans="2:9">
      <c r="B81" s="26" t="s">
        <v>15</v>
      </c>
      <c r="C81" s="321" t="s">
        <v>91</v>
      </c>
      <c r="D81" s="165">
        <v>40</v>
      </c>
      <c r="E81" s="165"/>
      <c r="F81" s="330">
        <v>15</v>
      </c>
      <c r="G81" s="235"/>
      <c r="H81" s="235"/>
      <c r="I81"/>
    </row>
    <row r="82" spans="2:9">
      <c r="B82" s="26" t="s">
        <v>6</v>
      </c>
      <c r="C82" s="321" t="s">
        <v>91</v>
      </c>
      <c r="D82" s="165">
        <v>51</v>
      </c>
      <c r="E82" s="165"/>
      <c r="F82" s="330">
        <v>32</v>
      </c>
      <c r="G82" s="235"/>
      <c r="H82" s="235"/>
      <c r="I82"/>
    </row>
    <row r="83" spans="2:9">
      <c r="B83" s="26" t="s">
        <v>11</v>
      </c>
      <c r="C83" s="321" t="s">
        <v>91</v>
      </c>
      <c r="D83" s="165">
        <v>8.3000000000000007</v>
      </c>
      <c r="E83" s="165"/>
      <c r="F83" s="330">
        <v>8.8000000000000007</v>
      </c>
      <c r="G83" s="235"/>
      <c r="H83" s="235"/>
      <c r="I83"/>
    </row>
    <row r="84" spans="2:9">
      <c r="B84" t="s">
        <v>26</v>
      </c>
      <c r="C84" s="321"/>
      <c r="D84" s="165"/>
      <c r="E84" s="165"/>
      <c r="F84" s="330"/>
      <c r="G84" s="235"/>
      <c r="H84" s="235"/>
      <c r="I84"/>
    </row>
    <row r="85" spans="2:9">
      <c r="B85" t="s">
        <v>125</v>
      </c>
      <c r="C85" s="321"/>
      <c r="D85" s="165">
        <v>133</v>
      </c>
      <c r="E85" s="165"/>
      <c r="F85" s="330">
        <v>60</v>
      </c>
      <c r="G85" s="235"/>
      <c r="H85" s="235"/>
      <c r="I85"/>
    </row>
    <row r="86" spans="2:9">
      <c r="B86" t="s">
        <v>169</v>
      </c>
      <c r="C86" s="321"/>
      <c r="D86" s="165"/>
      <c r="E86" s="165"/>
      <c r="F86" s="330"/>
      <c r="G86" s="235"/>
      <c r="H86" s="235"/>
      <c r="I86"/>
    </row>
    <row r="87" spans="2:9">
      <c r="B87" t="s">
        <v>2</v>
      </c>
      <c r="C87" s="321"/>
      <c r="D87" s="165">
        <v>20</v>
      </c>
      <c r="E87" s="165"/>
      <c r="F87" s="330">
        <v>20</v>
      </c>
      <c r="G87" s="235"/>
      <c r="H87" s="235"/>
      <c r="I87"/>
    </row>
    <row r="88" spans="2:9">
      <c r="B88" t="s">
        <v>83</v>
      </c>
      <c r="C88" s="323" t="s">
        <v>91</v>
      </c>
      <c r="D88" s="165">
        <v>1</v>
      </c>
      <c r="E88" s="165"/>
      <c r="F88" s="330">
        <v>4</v>
      </c>
      <c r="G88" s="235"/>
      <c r="H88" s="235"/>
      <c r="I88"/>
    </row>
    <row r="89" spans="2:9">
      <c r="B89" s="28" t="s">
        <v>17</v>
      </c>
      <c r="C89" s="323"/>
      <c r="D89" s="165">
        <v>2</v>
      </c>
      <c r="E89" s="165"/>
      <c r="F89" s="330">
        <v>1</v>
      </c>
      <c r="G89" s="235"/>
      <c r="H89" s="235"/>
      <c r="I89"/>
    </row>
    <row r="90" spans="2:9">
      <c r="B90" s="28" t="s">
        <v>66</v>
      </c>
      <c r="C90" s="323" t="s">
        <v>91</v>
      </c>
      <c r="D90" s="165"/>
      <c r="E90" s="165"/>
      <c r="F90" s="330"/>
      <c r="G90" s="235"/>
      <c r="H90" s="235"/>
      <c r="I90"/>
    </row>
    <row r="91" spans="2:9">
      <c r="B91" s="26" t="s">
        <v>31</v>
      </c>
      <c r="C91" s="321" t="s">
        <v>91</v>
      </c>
      <c r="D91" s="165">
        <v>15</v>
      </c>
      <c r="E91" s="165"/>
      <c r="F91" s="330">
        <v>3</v>
      </c>
      <c r="G91" s="235"/>
      <c r="H91" s="235"/>
      <c r="I91"/>
    </row>
    <row r="92" spans="2:9">
      <c r="B92" s="26" t="s">
        <v>4</v>
      </c>
      <c r="C92" s="321" t="s">
        <v>91</v>
      </c>
      <c r="D92" s="165">
        <v>9</v>
      </c>
      <c r="E92" s="165"/>
      <c r="F92" s="330">
        <v>4</v>
      </c>
      <c r="G92" s="235"/>
      <c r="H92" s="235"/>
      <c r="I92"/>
    </row>
    <row r="93" spans="2:9">
      <c r="B93" s="26" t="s">
        <v>13</v>
      </c>
      <c r="C93" s="321" t="s">
        <v>91</v>
      </c>
      <c r="D93" s="165">
        <v>91</v>
      </c>
      <c r="E93" s="165"/>
      <c r="F93" s="330">
        <v>31</v>
      </c>
      <c r="G93" s="235"/>
      <c r="H93" s="235"/>
      <c r="I93"/>
    </row>
    <row r="94" spans="2:9">
      <c r="B94" s="26" t="s">
        <v>34</v>
      </c>
      <c r="C94" s="321" t="s">
        <v>91</v>
      </c>
      <c r="D94" s="165">
        <v>14</v>
      </c>
      <c r="E94" s="165"/>
      <c r="F94" s="330">
        <v>6</v>
      </c>
      <c r="G94" s="235"/>
      <c r="H94" s="235"/>
      <c r="I94"/>
    </row>
    <row r="95" spans="2:9">
      <c r="B95" s="152" t="s">
        <v>207</v>
      </c>
      <c r="C95" s="324"/>
      <c r="D95" s="165"/>
      <c r="E95" s="165"/>
      <c r="F95" s="330"/>
      <c r="G95" s="235"/>
      <c r="H95" s="235"/>
      <c r="I95"/>
    </row>
    <row r="96" spans="2:9">
      <c r="B96" s="29" t="s">
        <v>18</v>
      </c>
      <c r="C96" s="325" t="s">
        <v>91</v>
      </c>
      <c r="D96" s="165">
        <v>10</v>
      </c>
      <c r="E96" s="165"/>
      <c r="F96" s="330">
        <v>10</v>
      </c>
      <c r="G96" s="235"/>
      <c r="H96" s="235"/>
      <c r="I96"/>
    </row>
    <row r="97" spans="2:9">
      <c r="B97" s="29" t="s">
        <v>67</v>
      </c>
      <c r="C97" s="325"/>
      <c r="D97" s="165">
        <v>6</v>
      </c>
      <c r="E97" s="165"/>
      <c r="F97" s="330">
        <v>2</v>
      </c>
      <c r="G97" s="235"/>
      <c r="H97" s="235"/>
      <c r="I97"/>
    </row>
    <row r="98" spans="2:9">
      <c r="B98" s="131" t="s">
        <v>5</v>
      </c>
      <c r="C98" s="326" t="s">
        <v>91</v>
      </c>
      <c r="D98" s="165">
        <v>15</v>
      </c>
      <c r="E98" s="165"/>
      <c r="F98" s="330">
        <v>3</v>
      </c>
      <c r="G98" s="235"/>
      <c r="H98" s="235"/>
      <c r="I98"/>
    </row>
    <row r="99" spans="2:9">
      <c r="B99" s="29" t="s">
        <v>28</v>
      </c>
      <c r="C99" s="325" t="s">
        <v>91</v>
      </c>
      <c r="D99" s="165">
        <v>57</v>
      </c>
      <c r="E99" s="165"/>
      <c r="F99" s="330">
        <v>71</v>
      </c>
      <c r="G99" s="235"/>
      <c r="H99" s="235"/>
      <c r="I99"/>
    </row>
    <row r="100" spans="2:9">
      <c r="B100" s="29" t="s">
        <v>9</v>
      </c>
      <c r="C100" s="325" t="s">
        <v>91</v>
      </c>
      <c r="D100" s="165">
        <v>84</v>
      </c>
      <c r="E100" s="165"/>
      <c r="F100" s="330">
        <v>19</v>
      </c>
      <c r="G100" s="235"/>
      <c r="H100" s="235"/>
      <c r="I100"/>
    </row>
    <row r="101" spans="2:9">
      <c r="B101" s="29" t="s">
        <v>14</v>
      </c>
      <c r="C101" s="325" t="s">
        <v>91</v>
      </c>
      <c r="D101" s="165">
        <v>14</v>
      </c>
      <c r="E101" s="165"/>
      <c r="F101" s="330">
        <v>5</v>
      </c>
      <c r="G101" s="235"/>
      <c r="H101" s="235"/>
      <c r="I101"/>
    </row>
    <row r="102" spans="2:9">
      <c r="B102" s="29" t="s">
        <v>27</v>
      </c>
      <c r="C102" s="325" t="s">
        <v>91</v>
      </c>
      <c r="D102" s="165"/>
      <c r="E102" s="165"/>
      <c r="F102" s="330"/>
      <c r="G102" s="235"/>
      <c r="H102" s="235"/>
      <c r="I102"/>
    </row>
    <row r="103" spans="2:9">
      <c r="B103" s="152" t="s">
        <v>81</v>
      </c>
      <c r="C103" s="325"/>
      <c r="D103" s="165"/>
      <c r="E103" s="165"/>
      <c r="F103" s="330"/>
      <c r="G103" s="235"/>
      <c r="H103" s="235"/>
      <c r="I103"/>
    </row>
    <row r="104" spans="2:9">
      <c r="B104" s="152" t="s">
        <v>10</v>
      </c>
      <c r="C104" s="325" t="s">
        <v>91</v>
      </c>
      <c r="D104" s="165">
        <v>2</v>
      </c>
      <c r="E104" s="165"/>
      <c r="F104" s="330">
        <v>4</v>
      </c>
      <c r="G104" s="235"/>
      <c r="H104" s="235"/>
      <c r="I104"/>
    </row>
    <row r="105" spans="2:9">
      <c r="B105" s="30"/>
      <c r="C105" s="61" t="s">
        <v>101</v>
      </c>
      <c r="D105" s="180">
        <f t="shared" ref="D105" si="0">SUM(D62:D104)</f>
        <v>1040.6999999999998</v>
      </c>
      <c r="E105" s="180"/>
      <c r="F105" s="328">
        <f>SUM(F62:F104)</f>
        <v>615.5</v>
      </c>
      <c r="G105" s="212"/>
      <c r="H105" s="212"/>
      <c r="I105" s="180"/>
    </row>
  </sheetData>
  <autoFilter ref="B4:J48" xr:uid="{D7A339A4-C333-493A-AE60-3516DCC1A820}">
    <sortState xmlns:xlrd2="http://schemas.microsoft.com/office/spreadsheetml/2017/richdata2" ref="B5:J47">
      <sortCondition ref="B4"/>
    </sortState>
  </autoFilter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B32E26-1829-4C9E-BC7D-F330CFDF6E9C}">
  <sheetPr filterMode="1"/>
  <dimension ref="B1:O89"/>
  <sheetViews>
    <sheetView zoomScaleNormal="100" workbookViewId="0">
      <selection activeCell="L4" sqref="L4:L46"/>
    </sheetView>
  </sheetViews>
  <sheetFormatPr defaultColWidth="9.109375" defaultRowHeight="14.4"/>
  <cols>
    <col min="1" max="1" width="20.88671875" style="3" customWidth="1"/>
    <col min="2" max="2" width="26.6640625" style="66" customWidth="1"/>
    <col min="3" max="6" width="13.109375" style="3" customWidth="1"/>
    <col min="7" max="9" width="17.6640625" style="66" customWidth="1"/>
    <col min="10" max="11" width="9.109375" style="3"/>
    <col min="12" max="12" width="26.6640625" style="66" customWidth="1"/>
    <col min="13" max="14" width="17.6640625" style="66" customWidth="1"/>
    <col min="15" max="16384" width="9.109375" style="3"/>
  </cols>
  <sheetData>
    <row r="1" spans="2:14" ht="16.2" thickBot="1">
      <c r="B1" s="100"/>
      <c r="C1" s="99"/>
      <c r="D1" s="99"/>
      <c r="E1" s="101" t="s">
        <v>208</v>
      </c>
      <c r="F1" s="101"/>
      <c r="G1" s="100"/>
      <c r="H1" s="100"/>
      <c r="I1" s="100"/>
      <c r="L1" s="100"/>
      <c r="M1" s="100"/>
      <c r="N1" s="100"/>
    </row>
    <row r="2" spans="2:14" ht="42" customHeight="1">
      <c r="B2" s="103" t="s">
        <v>0</v>
      </c>
      <c r="C2" s="104">
        <v>2016</v>
      </c>
      <c r="D2" s="104"/>
      <c r="E2" s="104">
        <v>2017</v>
      </c>
      <c r="F2" s="104"/>
      <c r="G2" s="104">
        <v>2018</v>
      </c>
      <c r="H2" s="104"/>
      <c r="I2" s="230">
        <v>2019</v>
      </c>
      <c r="L2" s="103"/>
      <c r="M2" s="104">
        <v>2020</v>
      </c>
      <c r="N2" s="230">
        <v>2021</v>
      </c>
    </row>
    <row r="3" spans="2:14" ht="15.75" hidden="1" customHeight="1">
      <c r="B3" s="173" t="s">
        <v>38</v>
      </c>
      <c r="C3" s="69">
        <v>0</v>
      </c>
      <c r="D3" s="69"/>
      <c r="E3" s="69" t="s">
        <v>79</v>
      </c>
      <c r="F3" s="69"/>
      <c r="G3" s="70"/>
      <c r="H3" s="70"/>
      <c r="I3" s="231"/>
      <c r="L3" s="173" t="s">
        <v>38</v>
      </c>
      <c r="M3" s="70"/>
      <c r="N3" s="231"/>
    </row>
    <row r="4" spans="2:14" ht="15.75" customHeight="1">
      <c r="B4" s="93" t="s">
        <v>23</v>
      </c>
      <c r="C4" s="69">
        <v>5700000</v>
      </c>
      <c r="D4" s="69"/>
      <c r="E4" s="69">
        <v>5700000</v>
      </c>
      <c r="F4" s="69"/>
      <c r="G4" s="70">
        <v>6100000</v>
      </c>
      <c r="H4" s="70">
        <f t="shared" ref="H4:H25" si="0">I4-G4</f>
        <v>0</v>
      </c>
      <c r="I4" s="231">
        <v>6100000</v>
      </c>
      <c r="K4" s="93"/>
      <c r="L4" s="93" t="s">
        <v>23</v>
      </c>
      <c r="M4" s="70">
        <v>-6100000</v>
      </c>
      <c r="N4" s="231">
        <v>6400000</v>
      </c>
    </row>
    <row r="5" spans="2:14">
      <c r="B5" s="93" t="s">
        <v>30</v>
      </c>
      <c r="C5" s="69">
        <v>1770000</v>
      </c>
      <c r="D5" s="69"/>
      <c r="E5" s="69">
        <v>1770000</v>
      </c>
      <c r="F5" s="69"/>
      <c r="G5" s="70">
        <v>2025000</v>
      </c>
      <c r="H5" s="70">
        <f t="shared" si="0"/>
        <v>445000</v>
      </c>
      <c r="I5" s="231">
        <v>2470000</v>
      </c>
      <c r="K5" s="93"/>
      <c r="L5" s="93" t="s">
        <v>30</v>
      </c>
      <c r="M5" s="70">
        <v>-2470000</v>
      </c>
      <c r="N5" s="231">
        <v>3100000</v>
      </c>
    </row>
    <row r="6" spans="2:14">
      <c r="B6" s="93" t="s">
        <v>167</v>
      </c>
      <c r="C6" s="69"/>
      <c r="D6" s="69"/>
      <c r="E6" s="69"/>
      <c r="F6" s="69"/>
      <c r="G6" s="70">
        <v>800000</v>
      </c>
      <c r="H6" s="70">
        <f t="shared" si="0"/>
        <v>0</v>
      </c>
      <c r="I6" s="231">
        <v>800000</v>
      </c>
      <c r="K6" s="93"/>
      <c r="L6" s="93" t="s">
        <v>167</v>
      </c>
      <c r="M6" s="70">
        <v>-800000</v>
      </c>
      <c r="N6" s="231">
        <v>800000</v>
      </c>
    </row>
    <row r="7" spans="2:14">
      <c r="B7" s="93" t="s">
        <v>68</v>
      </c>
      <c r="C7" s="69">
        <v>5600000</v>
      </c>
      <c r="D7" s="69"/>
      <c r="E7" s="69">
        <v>6000000</v>
      </c>
      <c r="F7" s="69"/>
      <c r="G7" s="70">
        <v>7500000</v>
      </c>
      <c r="H7" s="70">
        <f t="shared" si="0"/>
        <v>500000</v>
      </c>
      <c r="I7" s="231">
        <v>8000000</v>
      </c>
      <c r="K7" s="93"/>
      <c r="L7" s="93" t="s">
        <v>68</v>
      </c>
      <c r="M7" s="70">
        <v>-8000000</v>
      </c>
      <c r="N7" s="231">
        <v>9800000</v>
      </c>
    </row>
    <row r="8" spans="2:14">
      <c r="B8" s="93" t="s">
        <v>124</v>
      </c>
      <c r="C8" s="69">
        <v>0</v>
      </c>
      <c r="D8" s="69"/>
      <c r="E8" s="69">
        <v>150000</v>
      </c>
      <c r="F8" s="69"/>
      <c r="G8" s="70">
        <v>250000</v>
      </c>
      <c r="H8" s="70">
        <f t="shared" si="0"/>
        <v>230000</v>
      </c>
      <c r="I8" s="231">
        <v>480000</v>
      </c>
      <c r="K8" s="93"/>
      <c r="L8" s="93" t="s">
        <v>124</v>
      </c>
      <c r="M8" s="70">
        <v>-480000</v>
      </c>
      <c r="N8" s="231">
        <v>500000</v>
      </c>
    </row>
    <row r="9" spans="2:14">
      <c r="B9" s="93" t="s">
        <v>96</v>
      </c>
      <c r="C9" s="69">
        <v>0</v>
      </c>
      <c r="D9" s="69"/>
      <c r="E9" s="69">
        <v>0</v>
      </c>
      <c r="F9" s="69"/>
      <c r="G9" s="70">
        <v>2000000</v>
      </c>
      <c r="H9" s="70">
        <f t="shared" si="0"/>
        <v>-800000</v>
      </c>
      <c r="I9" s="231">
        <v>1200000</v>
      </c>
      <c r="K9" s="93"/>
      <c r="L9" s="93" t="s">
        <v>96</v>
      </c>
      <c r="M9" s="70">
        <v>-1200000</v>
      </c>
      <c r="N9" s="231">
        <v>1200000</v>
      </c>
    </row>
    <row r="10" spans="2:14">
      <c r="B10" s="93" t="s">
        <v>24</v>
      </c>
      <c r="C10" s="69">
        <v>418000</v>
      </c>
      <c r="D10" s="69"/>
      <c r="E10" s="69">
        <v>820000</v>
      </c>
      <c r="F10" s="69"/>
      <c r="G10" s="70">
        <v>720000</v>
      </c>
      <c r="H10" s="70">
        <f t="shared" si="0"/>
        <v>204000</v>
      </c>
      <c r="I10" s="231">
        <v>924000</v>
      </c>
      <c r="K10" s="93"/>
      <c r="L10" s="93" t="s">
        <v>24</v>
      </c>
      <c r="M10" s="70">
        <v>-924000</v>
      </c>
      <c r="N10" s="231">
        <v>632000</v>
      </c>
    </row>
    <row r="11" spans="2:14">
      <c r="B11" s="93" t="s">
        <v>94</v>
      </c>
      <c r="C11" s="69"/>
      <c r="D11" s="69"/>
      <c r="E11" s="69"/>
      <c r="F11" s="69"/>
      <c r="G11" s="70">
        <v>15522524.59</v>
      </c>
      <c r="H11" s="70">
        <f t="shared" si="0"/>
        <v>-1042173.5299999993</v>
      </c>
      <c r="I11" s="231">
        <v>14480351.060000001</v>
      </c>
      <c r="K11" s="93"/>
      <c r="L11" s="93" t="s">
        <v>94</v>
      </c>
      <c r="M11" s="70">
        <v>-14480351.060000001</v>
      </c>
      <c r="N11" s="231">
        <v>17300000</v>
      </c>
    </row>
    <row r="12" spans="2:14">
      <c r="B12" s="93" t="s">
        <v>82</v>
      </c>
      <c r="C12" s="69"/>
      <c r="D12" s="69"/>
      <c r="E12" s="69"/>
      <c r="F12" s="69"/>
      <c r="G12" s="70"/>
      <c r="H12" s="70">
        <f t="shared" si="0"/>
        <v>0</v>
      </c>
      <c r="I12" s="231"/>
      <c r="K12" s="93"/>
      <c r="L12" s="93" t="s">
        <v>82</v>
      </c>
      <c r="M12" s="70">
        <v>0</v>
      </c>
      <c r="N12" s="231">
        <v>30000</v>
      </c>
    </row>
    <row r="13" spans="2:14">
      <c r="B13" s="93" t="s">
        <v>97</v>
      </c>
      <c r="C13" s="69">
        <v>31964258</v>
      </c>
      <c r="D13" s="69"/>
      <c r="E13" s="69">
        <v>34731346</v>
      </c>
      <c r="F13" s="69"/>
      <c r="G13" s="70">
        <v>20104258</v>
      </c>
      <c r="H13" s="70">
        <f t="shared" si="0"/>
        <v>16342179</v>
      </c>
      <c r="I13" s="231">
        <v>36446437</v>
      </c>
      <c r="K13" s="93"/>
      <c r="L13" s="93" t="s">
        <v>97</v>
      </c>
      <c r="M13" s="70">
        <v>-36446437</v>
      </c>
      <c r="N13" s="231">
        <v>86076000</v>
      </c>
    </row>
    <row r="14" spans="2:14">
      <c r="B14" s="93" t="s">
        <v>25</v>
      </c>
      <c r="C14" s="69">
        <v>14696733</v>
      </c>
      <c r="D14" s="69"/>
      <c r="E14" s="69">
        <v>14696733</v>
      </c>
      <c r="F14" s="69"/>
      <c r="G14" s="70">
        <v>17875000</v>
      </c>
      <c r="H14" s="70">
        <f t="shared" si="0"/>
        <v>1099000</v>
      </c>
      <c r="I14" s="231">
        <v>18974000</v>
      </c>
      <c r="K14" s="93"/>
      <c r="L14" s="93" t="s">
        <v>25</v>
      </c>
      <c r="M14" s="70">
        <v>-18974000</v>
      </c>
      <c r="N14" s="231">
        <v>19500000</v>
      </c>
    </row>
    <row r="15" spans="2:14">
      <c r="B15" s="93" t="s">
        <v>7</v>
      </c>
      <c r="C15" s="70">
        <v>867309</v>
      </c>
      <c r="D15" s="70"/>
      <c r="E15" s="70">
        <v>772257</v>
      </c>
      <c r="F15" s="70"/>
      <c r="G15" s="70">
        <v>3596000</v>
      </c>
      <c r="H15" s="70">
        <f t="shared" si="0"/>
        <v>-2676000</v>
      </c>
      <c r="I15" s="231">
        <v>920000</v>
      </c>
      <c r="K15" s="93"/>
      <c r="L15" s="93" t="s">
        <v>7</v>
      </c>
      <c r="M15" s="70">
        <v>-920000</v>
      </c>
      <c r="N15" s="231">
        <v>970000</v>
      </c>
    </row>
    <row r="16" spans="2:14">
      <c r="B16" s="93" t="s">
        <v>78</v>
      </c>
      <c r="C16" s="69"/>
      <c r="D16" s="69"/>
      <c r="E16" s="69"/>
      <c r="F16" s="69"/>
      <c r="G16" s="70">
        <v>7407095</v>
      </c>
      <c r="H16" s="70">
        <f t="shared" si="0"/>
        <v>-312049</v>
      </c>
      <c r="I16" s="233">
        <v>7095046</v>
      </c>
      <c r="K16" s="93"/>
      <c r="L16" s="93" t="s">
        <v>78</v>
      </c>
      <c r="M16" s="70">
        <v>-7095046</v>
      </c>
      <c r="N16" s="233">
        <v>9920000</v>
      </c>
    </row>
    <row r="17" spans="2:14">
      <c r="B17" s="93" t="s">
        <v>21</v>
      </c>
      <c r="C17" s="69">
        <v>49000000</v>
      </c>
      <c r="D17" s="69"/>
      <c r="E17" s="69">
        <v>45000000</v>
      </c>
      <c r="F17" s="69"/>
      <c r="G17" s="70">
        <v>42000000</v>
      </c>
      <c r="H17" s="70">
        <f t="shared" si="0"/>
        <v>343000</v>
      </c>
      <c r="I17" s="231">
        <v>42343000</v>
      </c>
      <c r="K17" s="93"/>
      <c r="L17" s="93" t="s">
        <v>21</v>
      </c>
      <c r="M17" s="70">
        <v>-42343000</v>
      </c>
      <c r="N17" s="231">
        <v>51783000</v>
      </c>
    </row>
    <row r="18" spans="2:14">
      <c r="B18" s="93" t="s">
        <v>16</v>
      </c>
      <c r="C18" s="69">
        <v>2570000</v>
      </c>
      <c r="D18" s="69"/>
      <c r="E18" s="69">
        <v>2340000</v>
      </c>
      <c r="F18" s="69"/>
      <c r="G18" s="70">
        <v>2340000</v>
      </c>
      <c r="H18" s="70">
        <f t="shared" si="0"/>
        <v>2432994</v>
      </c>
      <c r="I18" s="231">
        <v>4772994</v>
      </c>
      <c r="K18" s="93"/>
      <c r="L18" s="93" t="s">
        <v>16</v>
      </c>
      <c r="M18" s="70">
        <v>-4772994</v>
      </c>
      <c r="N18" s="231">
        <v>1290000</v>
      </c>
    </row>
    <row r="19" spans="2:14">
      <c r="B19" s="93" t="s">
        <v>12</v>
      </c>
      <c r="C19" s="69">
        <v>8178376</v>
      </c>
      <c r="D19" s="69"/>
      <c r="E19" s="69">
        <v>8074772</v>
      </c>
      <c r="F19" s="69"/>
      <c r="G19" s="70">
        <v>14247786</v>
      </c>
      <c r="H19" s="70">
        <f t="shared" si="0"/>
        <v>2001245</v>
      </c>
      <c r="I19" s="231">
        <v>16249031</v>
      </c>
      <c r="K19" s="93"/>
      <c r="L19" s="93" t="s">
        <v>12</v>
      </c>
      <c r="M19" s="70">
        <v>-16249031</v>
      </c>
      <c r="N19" s="231">
        <v>24819741</v>
      </c>
    </row>
    <row r="20" spans="2:14">
      <c r="B20" s="93" t="s">
        <v>19</v>
      </c>
      <c r="C20" s="69">
        <v>7000000</v>
      </c>
      <c r="D20" s="69"/>
      <c r="E20" s="69">
        <v>7500000</v>
      </c>
      <c r="F20" s="69"/>
      <c r="G20" s="70">
        <v>7500000</v>
      </c>
      <c r="H20" s="70">
        <f t="shared" si="0"/>
        <v>400000</v>
      </c>
      <c r="I20" s="231">
        <v>7900000</v>
      </c>
      <c r="K20" s="93"/>
      <c r="L20" s="93" t="s">
        <v>19</v>
      </c>
      <c r="M20" s="70">
        <v>-7900000</v>
      </c>
      <c r="N20" s="231">
        <v>8300000.0000000009</v>
      </c>
    </row>
    <row r="21" spans="2:14">
      <c r="B21" s="93" t="s">
        <v>20</v>
      </c>
      <c r="C21" s="69">
        <v>23124000</v>
      </c>
      <c r="D21" s="69"/>
      <c r="E21" s="69">
        <v>21968000</v>
      </c>
      <c r="F21" s="69"/>
      <c r="G21" s="70">
        <v>22147100</v>
      </c>
      <c r="H21" s="70">
        <f t="shared" si="0"/>
        <v>182600</v>
      </c>
      <c r="I21" s="231">
        <v>22329700</v>
      </c>
      <c r="K21" s="93"/>
      <c r="L21" s="93" t="s">
        <v>20</v>
      </c>
      <c r="M21" s="70">
        <v>-22329700</v>
      </c>
      <c r="N21" s="231">
        <v>22000000</v>
      </c>
    </row>
    <row r="22" spans="2:14">
      <c r="B22" s="93" t="s">
        <v>8</v>
      </c>
      <c r="C22" s="69">
        <v>250000</v>
      </c>
      <c r="D22" s="69"/>
      <c r="E22" s="69">
        <v>300000</v>
      </c>
      <c r="F22" s="69"/>
      <c r="G22" s="70">
        <v>300000</v>
      </c>
      <c r="H22" s="70">
        <f t="shared" si="0"/>
        <v>100000</v>
      </c>
      <c r="I22" s="231">
        <v>400000</v>
      </c>
      <c r="K22" s="93"/>
      <c r="L22" s="93" t="s">
        <v>8</v>
      </c>
      <c r="M22" s="70">
        <v>-400000</v>
      </c>
      <c r="N22" s="231">
        <v>400000</v>
      </c>
    </row>
    <row r="23" spans="2:14">
      <c r="B23" s="93" t="s">
        <v>15</v>
      </c>
      <c r="C23" s="69">
        <v>6500000</v>
      </c>
      <c r="D23" s="69"/>
      <c r="E23" s="69">
        <v>6500000</v>
      </c>
      <c r="F23" s="69"/>
      <c r="G23" s="70">
        <v>6900000</v>
      </c>
      <c r="H23" s="70">
        <f t="shared" si="0"/>
        <v>0</v>
      </c>
      <c r="I23" s="231">
        <v>6900000</v>
      </c>
      <c r="K23" s="93"/>
      <c r="L23" s="93" t="s">
        <v>15</v>
      </c>
      <c r="M23" s="70">
        <v>-6900000</v>
      </c>
      <c r="N23" s="231">
        <v>7400000</v>
      </c>
    </row>
    <row r="24" spans="2:14">
      <c r="B24" s="93" t="s">
        <v>6</v>
      </c>
      <c r="C24" s="69">
        <v>28500000</v>
      </c>
      <c r="D24" s="69"/>
      <c r="E24" s="69">
        <v>29600000</v>
      </c>
      <c r="F24" s="69"/>
      <c r="G24" s="70">
        <v>25056000</v>
      </c>
      <c r="H24" s="70">
        <f t="shared" si="0"/>
        <v>535193</v>
      </c>
      <c r="I24" s="231">
        <v>25591193</v>
      </c>
      <c r="K24" s="93"/>
      <c r="L24" s="93" t="s">
        <v>6</v>
      </c>
      <c r="M24" s="70">
        <v>-25591193</v>
      </c>
      <c r="N24" s="231">
        <v>25199000</v>
      </c>
    </row>
    <row r="25" spans="2:14">
      <c r="B25" s="93" t="s">
        <v>11</v>
      </c>
      <c r="C25" s="69">
        <v>3410000</v>
      </c>
      <c r="D25" s="69"/>
      <c r="E25" s="69">
        <v>3900000</v>
      </c>
      <c r="F25" s="69"/>
      <c r="G25" s="70">
        <v>3720000</v>
      </c>
      <c r="H25" s="70">
        <f t="shared" si="0"/>
        <v>-240000</v>
      </c>
      <c r="I25" s="231">
        <v>3480000</v>
      </c>
      <c r="K25" s="93"/>
      <c r="L25" s="93" t="s">
        <v>11</v>
      </c>
      <c r="M25" s="70">
        <v>-3480000</v>
      </c>
      <c r="N25" s="231">
        <v>4280000</v>
      </c>
    </row>
    <row r="26" spans="2:14">
      <c r="B26" s="94" t="s">
        <v>26</v>
      </c>
      <c r="C26" s="70">
        <v>0</v>
      </c>
      <c r="D26" s="70"/>
      <c r="E26" s="70" t="s">
        <v>79</v>
      </c>
      <c r="F26" s="70"/>
      <c r="G26" s="70"/>
      <c r="H26" s="70"/>
      <c r="I26" s="231">
        <v>65230600</v>
      </c>
      <c r="K26" s="94"/>
      <c r="L26" s="94" t="s">
        <v>26</v>
      </c>
      <c r="M26" s="70">
        <v>-65230600</v>
      </c>
      <c r="N26" s="231">
        <v>69605000</v>
      </c>
    </row>
    <row r="27" spans="2:14">
      <c r="B27" s="93" t="s">
        <v>125</v>
      </c>
      <c r="C27" s="70">
        <v>8000000</v>
      </c>
      <c r="D27" s="70"/>
      <c r="E27" s="70">
        <v>12000000</v>
      </c>
      <c r="F27" s="70"/>
      <c r="G27" s="70">
        <v>12000000</v>
      </c>
      <c r="H27" s="70">
        <f>I27-G27</f>
        <v>36000000</v>
      </c>
      <c r="I27" s="231">
        <v>48000000</v>
      </c>
      <c r="K27" s="93"/>
      <c r="L27" s="93" t="s">
        <v>278</v>
      </c>
      <c r="M27" s="70">
        <v>-48000000</v>
      </c>
      <c r="N27" s="231">
        <v>34000000</v>
      </c>
    </row>
    <row r="28" spans="2:14">
      <c r="B28" s="94" t="s">
        <v>169</v>
      </c>
      <c r="C28" s="70">
        <v>0</v>
      </c>
      <c r="D28" s="70"/>
      <c r="E28" s="70">
        <v>0</v>
      </c>
      <c r="F28" s="70"/>
      <c r="G28" s="70">
        <v>1035000</v>
      </c>
      <c r="H28" s="70">
        <f>I28-G28</f>
        <v>206000</v>
      </c>
      <c r="I28" s="231">
        <v>1241000</v>
      </c>
      <c r="K28" s="94"/>
      <c r="L28" s="94" t="s">
        <v>169</v>
      </c>
      <c r="M28" s="70">
        <v>-1241000</v>
      </c>
      <c r="N28" s="231">
        <v>2650000</v>
      </c>
    </row>
    <row r="29" spans="2:14">
      <c r="B29" s="93" t="s">
        <v>2</v>
      </c>
      <c r="C29" s="69">
        <v>1650644</v>
      </c>
      <c r="D29" s="69"/>
      <c r="E29" s="69">
        <v>2062728</v>
      </c>
      <c r="F29" s="69"/>
      <c r="G29" s="70">
        <v>2275200</v>
      </c>
      <c r="H29" s="70">
        <f>I29-G29</f>
        <v>0</v>
      </c>
      <c r="I29" s="231">
        <v>2275200</v>
      </c>
      <c r="K29" s="93"/>
      <c r="L29" s="93" t="s">
        <v>2</v>
      </c>
      <c r="M29" s="70">
        <v>-2275200</v>
      </c>
      <c r="N29" s="231">
        <v>630000</v>
      </c>
    </row>
    <row r="30" spans="2:14">
      <c r="B30" s="94" t="s">
        <v>83</v>
      </c>
      <c r="C30" s="70">
        <v>0</v>
      </c>
      <c r="D30" s="70"/>
      <c r="E30" s="70" t="s">
        <v>79</v>
      </c>
      <c r="F30" s="70"/>
      <c r="G30" s="70">
        <v>330000</v>
      </c>
      <c r="H30" s="70">
        <f>I30-G30</f>
        <v>625000</v>
      </c>
      <c r="I30" s="232">
        <v>955000</v>
      </c>
      <c r="K30" s="94"/>
      <c r="L30" s="94" t="s">
        <v>83</v>
      </c>
      <c r="M30" s="70">
        <v>-955000</v>
      </c>
      <c r="N30" s="232">
        <v>75000</v>
      </c>
    </row>
    <row r="31" spans="2:14" ht="16.5" hidden="1" customHeight="1">
      <c r="B31" s="94" t="s">
        <v>17</v>
      </c>
      <c r="C31" s="70">
        <v>0</v>
      </c>
      <c r="D31" s="70" t="e">
        <f>E31-C31</f>
        <v>#VALUE!</v>
      </c>
      <c r="E31" s="70" t="s">
        <v>79</v>
      </c>
      <c r="F31" s="70" t="e">
        <f>G31-E31</f>
        <v>#VALUE!</v>
      </c>
      <c r="G31" s="70">
        <v>75000</v>
      </c>
      <c r="H31" s="70">
        <f>I31-G31</f>
        <v>0</v>
      </c>
      <c r="I31" s="232">
        <v>75000</v>
      </c>
      <c r="K31" s="94"/>
      <c r="L31" s="94" t="s">
        <v>17</v>
      </c>
      <c r="M31" s="70">
        <v>-75000</v>
      </c>
      <c r="N31" s="232"/>
    </row>
    <row r="32" spans="2:14">
      <c r="B32" s="94" t="s">
        <v>66</v>
      </c>
      <c r="C32" s="70">
        <v>0</v>
      </c>
      <c r="D32" s="70"/>
      <c r="E32" s="70" t="s">
        <v>79</v>
      </c>
      <c r="F32" s="70"/>
      <c r="G32" s="70"/>
      <c r="H32" s="70"/>
      <c r="I32" s="231"/>
      <c r="K32" s="94"/>
      <c r="L32" s="94" t="s">
        <v>66</v>
      </c>
      <c r="M32" s="70">
        <v>0</v>
      </c>
      <c r="N32" s="231">
        <v>23000000</v>
      </c>
    </row>
    <row r="33" spans="2:15">
      <c r="B33" s="93" t="s">
        <v>31</v>
      </c>
      <c r="C33" s="69">
        <v>8000000</v>
      </c>
      <c r="D33" s="69"/>
      <c r="E33" s="69">
        <v>8000000</v>
      </c>
      <c r="F33" s="69"/>
      <c r="G33" s="70">
        <v>8000000</v>
      </c>
      <c r="H33" s="70">
        <f>I33-G33</f>
        <v>0</v>
      </c>
      <c r="I33" s="232">
        <v>8000000</v>
      </c>
      <c r="K33" s="93"/>
      <c r="L33" s="93" t="s">
        <v>31</v>
      </c>
      <c r="M33" s="70">
        <v>-8000000</v>
      </c>
      <c r="N33" s="232">
        <v>450000</v>
      </c>
    </row>
    <row r="34" spans="2:15">
      <c r="B34" s="93" t="s">
        <v>4</v>
      </c>
      <c r="C34" s="69">
        <v>220000</v>
      </c>
      <c r="D34" s="69"/>
      <c r="E34" s="69">
        <v>380000</v>
      </c>
      <c r="F34" s="69"/>
      <c r="G34" s="70">
        <v>340000</v>
      </c>
      <c r="H34" s="70">
        <f>I34-G34</f>
        <v>40000</v>
      </c>
      <c r="I34" s="231">
        <v>380000</v>
      </c>
      <c r="K34" s="93"/>
      <c r="L34" s="93" t="s">
        <v>4</v>
      </c>
      <c r="M34" s="70">
        <v>-380000</v>
      </c>
      <c r="N34" s="231">
        <v>39000000</v>
      </c>
    </row>
    <row r="35" spans="2:15">
      <c r="B35" s="93" t="s">
        <v>13</v>
      </c>
      <c r="C35" s="69">
        <v>28600000</v>
      </c>
      <c r="D35" s="69"/>
      <c r="E35" s="69">
        <v>29100000</v>
      </c>
      <c r="F35" s="69"/>
      <c r="G35" s="70">
        <v>33900000</v>
      </c>
      <c r="H35" s="70">
        <f>I35-G35</f>
        <v>-1700000</v>
      </c>
      <c r="I35" s="231">
        <v>32200000</v>
      </c>
      <c r="K35" s="93"/>
      <c r="L35" s="93" t="s">
        <v>13</v>
      </c>
      <c r="M35" s="70">
        <v>-32200000</v>
      </c>
      <c r="N35" s="231">
        <v>4540000</v>
      </c>
    </row>
    <row r="36" spans="2:15" hidden="1">
      <c r="B36" s="93" t="s">
        <v>34</v>
      </c>
      <c r="C36" s="69">
        <v>2058000</v>
      </c>
      <c r="D36" s="69"/>
      <c r="E36" s="69">
        <v>2058000</v>
      </c>
      <c r="F36" s="69"/>
      <c r="G36" s="70">
        <v>3480000</v>
      </c>
      <c r="H36" s="70">
        <f>I36-G36</f>
        <v>547000</v>
      </c>
      <c r="I36" s="231">
        <v>4027000</v>
      </c>
      <c r="K36" s="93"/>
      <c r="L36" s="93" t="s">
        <v>34</v>
      </c>
      <c r="M36" s="70">
        <v>-4027000</v>
      </c>
      <c r="N36" s="231"/>
    </row>
    <row r="37" spans="2:15">
      <c r="B37" s="93" t="s">
        <v>207</v>
      </c>
      <c r="C37" s="69"/>
      <c r="D37" s="69"/>
      <c r="E37" s="69"/>
      <c r="F37" s="69"/>
      <c r="G37" s="70"/>
      <c r="H37" s="70"/>
      <c r="I37" s="231" t="e">
        <f>#REF!</f>
        <v>#REF!</v>
      </c>
      <c r="K37" s="335"/>
      <c r="L37" s="93" t="s">
        <v>207</v>
      </c>
      <c r="M37" s="70"/>
      <c r="N37" s="231" t="e">
        <f>#REF!</f>
        <v>#REF!</v>
      </c>
    </row>
    <row r="38" spans="2:15" hidden="1">
      <c r="B38" s="93" t="s">
        <v>67</v>
      </c>
      <c r="C38" s="69">
        <v>1980000</v>
      </c>
      <c r="D38" s="69"/>
      <c r="E38" s="69">
        <v>1980000</v>
      </c>
      <c r="F38" s="69"/>
      <c r="G38" s="70">
        <v>1980000</v>
      </c>
      <c r="H38" s="70">
        <f t="shared" ref="H38:H44" si="1">I38-G38</f>
        <v>0</v>
      </c>
      <c r="I38" s="231">
        <v>1980000</v>
      </c>
      <c r="K38" s="93"/>
      <c r="L38" s="93" t="s">
        <v>67</v>
      </c>
      <c r="M38" s="70">
        <v>-1980000</v>
      </c>
      <c r="N38" s="231"/>
    </row>
    <row r="39" spans="2:15">
      <c r="B39" s="93" t="s">
        <v>18</v>
      </c>
      <c r="C39" s="69">
        <v>2000000</v>
      </c>
      <c r="D39" s="69"/>
      <c r="E39" s="69">
        <v>2000000</v>
      </c>
      <c r="F39" s="69"/>
      <c r="G39" s="70">
        <v>2000000</v>
      </c>
      <c r="H39" s="70">
        <f t="shared" si="1"/>
        <v>0</v>
      </c>
      <c r="I39" s="231">
        <v>2000000</v>
      </c>
      <c r="K39" s="93"/>
      <c r="L39" s="93" t="s">
        <v>18</v>
      </c>
      <c r="M39" s="70">
        <v>0</v>
      </c>
      <c r="N39" s="231">
        <v>1980000</v>
      </c>
    </row>
    <row r="40" spans="2:15" hidden="1">
      <c r="B40" s="93" t="s">
        <v>277</v>
      </c>
      <c r="C40" s="69">
        <v>36700000</v>
      </c>
      <c r="D40" s="69"/>
      <c r="E40" s="69">
        <v>40200000</v>
      </c>
      <c r="F40" s="69"/>
      <c r="G40" s="70">
        <v>40500000</v>
      </c>
      <c r="H40" s="70">
        <f t="shared" si="1"/>
        <v>12357000</v>
      </c>
      <c r="I40" s="231">
        <v>52857000</v>
      </c>
      <c r="K40" s="93"/>
      <c r="L40" s="93" t="s">
        <v>277</v>
      </c>
      <c r="M40" s="70">
        <v>-52857000</v>
      </c>
      <c r="N40" s="231"/>
    </row>
    <row r="41" spans="2:15">
      <c r="B41" s="94" t="s">
        <v>5</v>
      </c>
      <c r="C41" s="70">
        <v>0</v>
      </c>
      <c r="D41" s="70"/>
      <c r="E41" s="70">
        <v>0</v>
      </c>
      <c r="F41" s="70"/>
      <c r="G41" s="70">
        <v>19000000</v>
      </c>
      <c r="H41" s="70">
        <f t="shared" si="1"/>
        <v>5000000</v>
      </c>
      <c r="I41" s="231">
        <v>24000000</v>
      </c>
      <c r="K41" s="94"/>
      <c r="L41" s="94" t="s">
        <v>5</v>
      </c>
      <c r="M41" s="70">
        <v>-24000000</v>
      </c>
      <c r="N41" s="231">
        <v>28000000</v>
      </c>
    </row>
    <row r="42" spans="2:15">
      <c r="B42" s="93" t="s">
        <v>9</v>
      </c>
      <c r="C42" s="69">
        <v>13000000</v>
      </c>
      <c r="D42" s="69"/>
      <c r="E42" s="69">
        <v>14200000</v>
      </c>
      <c r="F42" s="69"/>
      <c r="G42" s="70">
        <v>14000000</v>
      </c>
      <c r="H42" s="70">
        <f t="shared" si="1"/>
        <v>-543000</v>
      </c>
      <c r="I42" s="231">
        <v>13457000</v>
      </c>
      <c r="K42" s="93"/>
      <c r="L42" s="93" t="s">
        <v>9</v>
      </c>
      <c r="M42" s="70">
        <v>-13457000</v>
      </c>
      <c r="N42" s="231">
        <v>30560000</v>
      </c>
    </row>
    <row r="43" spans="2:15" hidden="1">
      <c r="B43" s="93" t="s">
        <v>27</v>
      </c>
      <c r="C43" s="69">
        <v>30000000</v>
      </c>
      <c r="D43" s="69"/>
      <c r="E43" s="69">
        <v>30000000</v>
      </c>
      <c r="F43" s="69"/>
      <c r="G43" s="70">
        <v>20000000</v>
      </c>
      <c r="H43" s="70">
        <f t="shared" si="1"/>
        <v>-5000000</v>
      </c>
      <c r="I43" s="231">
        <v>15000000</v>
      </c>
      <c r="K43" s="93"/>
      <c r="L43" s="93" t="s">
        <v>27</v>
      </c>
      <c r="M43" s="70">
        <v>-15000000</v>
      </c>
      <c r="N43" s="231"/>
    </row>
    <row r="44" spans="2:15" ht="15" thickBot="1">
      <c r="B44" s="174" t="s">
        <v>14</v>
      </c>
      <c r="C44" s="166">
        <v>22500000</v>
      </c>
      <c r="D44" s="166"/>
      <c r="E44" s="166">
        <v>18500000</v>
      </c>
      <c r="F44" s="166"/>
      <c r="G44" s="71">
        <v>21000000</v>
      </c>
      <c r="H44" s="71">
        <f t="shared" si="1"/>
        <v>-4000000</v>
      </c>
      <c r="I44" s="234">
        <v>17000000</v>
      </c>
      <c r="K44" s="93"/>
      <c r="L44" s="174" t="s">
        <v>14</v>
      </c>
      <c r="M44" s="71">
        <v>-17000000</v>
      </c>
      <c r="N44" s="234">
        <v>17000000</v>
      </c>
    </row>
    <row r="45" spans="2:15" hidden="1">
      <c r="B45" s="93" t="s">
        <v>81</v>
      </c>
      <c r="C45" s="69"/>
      <c r="D45" s="69"/>
      <c r="E45" s="69"/>
      <c r="F45" s="69"/>
      <c r="G45" s="70"/>
      <c r="H45" s="70"/>
      <c r="I45" s="70"/>
      <c r="L45" s="93" t="s">
        <v>81</v>
      </c>
      <c r="M45" s="70"/>
      <c r="N45" s="70"/>
    </row>
    <row r="46" spans="2:15" ht="15" thickBot="1">
      <c r="B46" s="174" t="s">
        <v>10</v>
      </c>
      <c r="C46" s="166">
        <v>120000</v>
      </c>
      <c r="D46" s="166"/>
      <c r="E46" s="166">
        <v>120000</v>
      </c>
      <c r="F46" s="166"/>
      <c r="G46" s="71">
        <v>150000</v>
      </c>
      <c r="H46" s="71">
        <f>I46-G46</f>
        <v>26000</v>
      </c>
      <c r="I46" s="71">
        <v>176000</v>
      </c>
      <c r="K46" s="271"/>
      <c r="L46" s="174" t="s">
        <v>10</v>
      </c>
      <c r="M46" s="71">
        <v>-176000</v>
      </c>
      <c r="N46" s="71">
        <v>250000</v>
      </c>
    </row>
    <row r="47" spans="2:15" hidden="1">
      <c r="B47" s="66" t="s">
        <v>352</v>
      </c>
      <c r="H47" s="66">
        <f>COUNTIF(H3:H44,"&lt;0")</f>
        <v>9</v>
      </c>
    </row>
    <row r="48" spans="2:15" hidden="1">
      <c r="B48" s="66" t="s">
        <v>353</v>
      </c>
      <c r="H48" s="66">
        <f>COUNTIF(H3:H44,"&gt;0")</f>
        <v>20</v>
      </c>
      <c r="L48" s="93"/>
      <c r="M48" s="231"/>
      <c r="O48" s="70"/>
    </row>
    <row r="49" spans="2:15" hidden="1">
      <c r="B49" s="66" t="s">
        <v>354</v>
      </c>
      <c r="H49" s="66">
        <f>COUNTIF(H3:H44,0)</f>
        <v>9</v>
      </c>
      <c r="L49" s="93"/>
      <c r="M49" s="231"/>
      <c r="O49" s="70"/>
    </row>
    <row r="50" spans="2:15">
      <c r="L50" s="93"/>
      <c r="M50" s="231"/>
      <c r="O50" s="70"/>
    </row>
    <row r="51" spans="2:15">
      <c r="B51" s="66" t="s">
        <v>332</v>
      </c>
      <c r="C51" s="238">
        <v>451709552.06</v>
      </c>
      <c r="D51" s="238"/>
      <c r="E51" s="238">
        <v>363975963.58999997</v>
      </c>
      <c r="F51" s="238"/>
      <c r="G51" s="238">
        <v>348653836</v>
      </c>
      <c r="H51" s="238"/>
      <c r="I51" s="238">
        <v>343369320</v>
      </c>
      <c r="L51" s="93"/>
      <c r="M51" s="231"/>
      <c r="O51" s="70"/>
    </row>
    <row r="52" spans="2:15" ht="15" thickBot="1">
      <c r="C52" s="66"/>
      <c r="D52" s="66"/>
      <c r="E52" s="66"/>
      <c r="F52" s="66"/>
      <c r="G52" s="3"/>
      <c r="H52" s="3"/>
      <c r="I52" s="3"/>
      <c r="L52" s="93"/>
      <c r="M52" s="231"/>
      <c r="O52" s="70"/>
    </row>
    <row r="53" spans="2:15">
      <c r="C53" s="104">
        <v>2019</v>
      </c>
      <c r="D53" s="104"/>
      <c r="E53" s="104">
        <v>2018</v>
      </c>
      <c r="F53" s="104"/>
      <c r="G53" s="104">
        <v>2017</v>
      </c>
      <c r="H53" s="104"/>
      <c r="I53" s="104">
        <v>2016</v>
      </c>
      <c r="L53" s="93"/>
      <c r="M53" s="231"/>
      <c r="O53" s="70"/>
    </row>
    <row r="54" spans="2:15">
      <c r="B54" s="66" t="s">
        <v>333</v>
      </c>
      <c r="C54" s="132">
        <v>401152555</v>
      </c>
      <c r="D54" s="132"/>
      <c r="E54" s="132">
        <v>341756344</v>
      </c>
      <c r="F54" s="132"/>
      <c r="G54" s="132">
        <v>350273836</v>
      </c>
      <c r="H54" s="132"/>
      <c r="I54" s="132">
        <v>344377320</v>
      </c>
      <c r="L54" s="93"/>
      <c r="M54" s="231"/>
      <c r="O54" s="70"/>
    </row>
    <row r="55" spans="2:15">
      <c r="B55" s="66" t="s">
        <v>334</v>
      </c>
      <c r="C55" s="239">
        <f t="shared" ref="C55" si="2">(C54-E54)/E54</f>
        <v>0.1737969522520407</v>
      </c>
      <c r="D55" s="239"/>
      <c r="E55" s="239">
        <f>(E54-G54)/G54</f>
        <v>-2.4316666346726509E-2</v>
      </c>
      <c r="F55" s="239"/>
      <c r="G55" s="239">
        <f>(G54-I54)/I54</f>
        <v>1.7122254160059087E-2</v>
      </c>
      <c r="H55" s="239"/>
      <c r="I55" s="3"/>
      <c r="L55" s="93"/>
      <c r="M55" s="231"/>
      <c r="O55" s="70"/>
    </row>
    <row r="56" spans="2:15">
      <c r="B56" s="172"/>
      <c r="C56" s="239">
        <v>1.1648634555841251</v>
      </c>
      <c r="D56" s="239"/>
      <c r="E56" s="172"/>
      <c r="F56" s="172"/>
      <c r="G56" s="172"/>
      <c r="H56" s="172"/>
      <c r="I56" s="172"/>
      <c r="L56" s="93"/>
      <c r="M56" s="231"/>
      <c r="O56" s="70"/>
    </row>
    <row r="57" spans="2:15">
      <c r="B57" s="172"/>
      <c r="C57" s="172"/>
      <c r="D57" s="172"/>
      <c r="E57" s="172"/>
      <c r="F57" s="172"/>
      <c r="G57" s="172"/>
      <c r="H57" s="172"/>
      <c r="I57" s="172"/>
      <c r="L57" s="93"/>
      <c r="M57" s="231"/>
      <c r="O57" s="70"/>
    </row>
    <row r="58" spans="2:15">
      <c r="B58" s="172"/>
      <c r="C58" s="172"/>
      <c r="D58" s="172"/>
      <c r="E58" s="172"/>
      <c r="F58" s="172"/>
      <c r="G58" s="172"/>
      <c r="H58" s="172"/>
      <c r="I58" s="172"/>
      <c r="L58" s="93"/>
      <c r="M58" s="231"/>
      <c r="O58" s="70"/>
    </row>
    <row r="59" spans="2:15">
      <c r="B59" s="172"/>
      <c r="C59" s="172"/>
      <c r="D59" s="172"/>
      <c r="E59" s="172"/>
      <c r="F59" s="172"/>
      <c r="G59" s="172"/>
      <c r="H59" s="172"/>
      <c r="I59" s="172"/>
      <c r="L59" s="93"/>
      <c r="M59" s="231"/>
      <c r="O59" s="70"/>
    </row>
    <row r="60" spans="2:15">
      <c r="B60" s="172"/>
      <c r="C60" s="172"/>
      <c r="D60" s="172"/>
      <c r="E60" s="172"/>
      <c r="F60" s="172"/>
      <c r="G60" s="172"/>
      <c r="H60" s="172"/>
      <c r="I60" s="172"/>
      <c r="L60" s="93"/>
      <c r="M60" s="233"/>
      <c r="O60" s="70"/>
    </row>
    <row r="61" spans="2:15">
      <c r="B61" s="172"/>
      <c r="C61" s="172"/>
      <c r="D61" s="172"/>
      <c r="E61" s="172"/>
      <c r="F61" s="172"/>
      <c r="G61" s="172"/>
      <c r="H61" s="172"/>
      <c r="I61" s="172"/>
      <c r="L61" s="93"/>
      <c r="M61" s="231"/>
      <c r="O61" s="70"/>
    </row>
    <row r="62" spans="2:15">
      <c r="B62" s="172"/>
      <c r="C62" s="172"/>
      <c r="D62" s="172"/>
      <c r="E62" s="172"/>
      <c r="F62" s="172"/>
      <c r="G62" s="172"/>
      <c r="H62" s="172"/>
      <c r="I62" s="172"/>
      <c r="L62" s="93"/>
      <c r="M62" s="231"/>
      <c r="O62" s="70"/>
    </row>
    <row r="63" spans="2:15">
      <c r="B63" s="172"/>
      <c r="C63" s="172"/>
      <c r="D63" s="172"/>
      <c r="E63" s="172"/>
      <c r="F63" s="172"/>
      <c r="G63" s="172"/>
      <c r="H63" s="172"/>
      <c r="I63" s="172"/>
      <c r="L63" s="93"/>
      <c r="M63" s="231"/>
      <c r="O63" s="70"/>
    </row>
    <row r="64" spans="2:15">
      <c r="B64" s="172"/>
      <c r="C64" s="172"/>
      <c r="D64" s="172"/>
      <c r="E64" s="172"/>
      <c r="F64" s="172"/>
      <c r="G64" s="172"/>
      <c r="H64" s="172"/>
      <c r="I64" s="172"/>
      <c r="L64" s="93"/>
      <c r="M64" s="231"/>
      <c r="O64" s="70"/>
    </row>
    <row r="65" spans="2:15">
      <c r="B65" s="172"/>
      <c r="C65" s="172"/>
      <c r="D65" s="172"/>
      <c r="E65" s="172"/>
      <c r="F65" s="172"/>
      <c r="G65" s="172"/>
      <c r="H65" s="172"/>
      <c r="I65" s="172"/>
      <c r="L65" s="93"/>
      <c r="M65" s="231"/>
      <c r="O65" s="70"/>
    </row>
    <row r="66" spans="2:15">
      <c r="B66" s="172"/>
      <c r="C66" s="172"/>
      <c r="D66" s="172"/>
      <c r="E66" s="172"/>
      <c r="F66" s="172"/>
      <c r="G66" s="172"/>
      <c r="H66" s="172"/>
      <c r="I66" s="172"/>
      <c r="L66" s="93"/>
      <c r="M66" s="231"/>
      <c r="O66" s="70"/>
    </row>
    <row r="67" spans="2:15">
      <c r="B67" s="172"/>
      <c r="C67" s="172"/>
      <c r="D67" s="172"/>
      <c r="E67" s="172"/>
      <c r="F67" s="172"/>
      <c r="G67" s="172"/>
      <c r="H67" s="172"/>
      <c r="I67" s="172"/>
      <c r="L67" s="93"/>
      <c r="M67" s="231"/>
      <c r="O67" s="70"/>
    </row>
    <row r="68" spans="2:15">
      <c r="B68" s="172"/>
      <c r="C68" s="172"/>
      <c r="D68" s="172"/>
      <c r="E68" s="172"/>
      <c r="F68" s="172"/>
      <c r="G68" s="172"/>
      <c r="H68" s="172"/>
      <c r="I68" s="172"/>
      <c r="L68" s="93"/>
      <c r="M68" s="231"/>
      <c r="O68" s="70"/>
    </row>
    <row r="69" spans="2:15">
      <c r="B69" s="172"/>
      <c r="C69" s="172"/>
      <c r="D69" s="172"/>
      <c r="E69" s="172"/>
      <c r="F69" s="172"/>
      <c r="G69" s="172"/>
      <c r="H69" s="172"/>
      <c r="I69" s="172"/>
      <c r="L69" s="93"/>
      <c r="M69" s="231"/>
      <c r="O69" s="70"/>
    </row>
    <row r="70" spans="2:15">
      <c r="B70" s="172"/>
      <c r="C70" s="172"/>
      <c r="D70" s="172"/>
      <c r="E70" s="172"/>
      <c r="F70" s="172"/>
      <c r="G70" s="172"/>
      <c r="H70" s="172"/>
      <c r="I70" s="172"/>
      <c r="L70" s="94"/>
      <c r="M70" s="231"/>
      <c r="O70" s="70"/>
    </row>
    <row r="71" spans="2:15">
      <c r="B71" s="172"/>
      <c r="C71" s="172"/>
      <c r="D71" s="172"/>
      <c r="E71" s="172"/>
      <c r="F71" s="172"/>
      <c r="G71" s="172"/>
      <c r="H71" s="172"/>
      <c r="I71" s="172"/>
      <c r="L71" s="93"/>
      <c r="M71" s="231"/>
      <c r="O71" s="70"/>
    </row>
    <row r="72" spans="2:15">
      <c r="L72" s="94"/>
      <c r="M72" s="231"/>
      <c r="O72" s="70"/>
    </row>
    <row r="73" spans="2:15">
      <c r="L73" s="93"/>
      <c r="M73" s="231"/>
      <c r="O73" s="70"/>
    </row>
    <row r="74" spans="2:15">
      <c r="L74" s="94"/>
      <c r="M74" s="232"/>
      <c r="O74" s="70"/>
    </row>
    <row r="75" spans="2:15">
      <c r="L75" s="94"/>
      <c r="M75" s="232"/>
      <c r="O75" s="70"/>
    </row>
    <row r="76" spans="2:15">
      <c r="L76" s="94"/>
      <c r="M76" s="231"/>
      <c r="O76" s="70"/>
    </row>
    <row r="77" spans="2:15">
      <c r="L77" s="93"/>
      <c r="M77" s="232"/>
      <c r="O77" s="70"/>
    </row>
    <row r="78" spans="2:15">
      <c r="B78" s="66" t="s">
        <v>358</v>
      </c>
      <c r="L78" s="93"/>
      <c r="M78" s="231"/>
      <c r="O78" s="70"/>
    </row>
    <row r="79" spans="2:15">
      <c r="L79" s="93"/>
      <c r="M79" s="231"/>
      <c r="O79" s="70"/>
    </row>
    <row r="80" spans="2:15">
      <c r="L80" s="93"/>
      <c r="M80" s="231"/>
      <c r="O80" s="70"/>
    </row>
    <row r="81" spans="12:15">
      <c r="L81" s="93"/>
      <c r="M81" s="231"/>
      <c r="O81" s="70"/>
    </row>
    <row r="82" spans="12:15">
      <c r="L82" s="93"/>
      <c r="M82" s="231"/>
      <c r="O82" s="70"/>
    </row>
    <row r="83" spans="12:15">
      <c r="L83" s="94"/>
      <c r="M83" s="231"/>
      <c r="O83" s="70"/>
    </row>
    <row r="84" spans="12:15">
      <c r="L84" s="93"/>
      <c r="M84" s="231"/>
      <c r="O84" s="70"/>
    </row>
    <row r="85" spans="12:15">
      <c r="L85" s="93"/>
      <c r="M85" s="231"/>
      <c r="O85" s="70"/>
    </row>
    <row r="86" spans="12:15">
      <c r="L86" s="93"/>
      <c r="M86" s="231"/>
      <c r="O86" s="70"/>
    </row>
    <row r="87" spans="12:15">
      <c r="L87" s="93"/>
      <c r="M87" s="231"/>
      <c r="O87" s="70"/>
    </row>
    <row r="88" spans="12:15" ht="15" thickBot="1">
      <c r="L88" s="93"/>
      <c r="M88" s="234"/>
      <c r="O88" s="71"/>
    </row>
    <row r="89" spans="12:15" ht="15" thickBot="1">
      <c r="M89" s="71"/>
    </row>
  </sheetData>
  <autoFilter ref="A2:AC49" xr:uid="{35944E7C-A7CC-4EF1-AD4D-83544616B47D}">
    <filterColumn colId="13">
      <customFilters>
        <customFilter operator="notEqual" val=" "/>
      </customFilters>
    </filterColumn>
    <sortState xmlns:xlrd2="http://schemas.microsoft.com/office/spreadsheetml/2017/richdata2" ref="A4:O46">
      <sortCondition ref="L2:L49"/>
    </sortState>
  </autoFilter>
  <hyperlinks>
    <hyperlink ref="B13" r:id="rId1" display="CARNET/AAI@EduHr" xr:uid="{E92C9003-27AC-45C0-8D8C-A64F428EA985}"/>
    <hyperlink ref="L13" r:id="rId2" display="CARNET/AAI@EduHr" xr:uid="{1AA5E17A-C880-452E-82BB-8CC1BEAE55F7}"/>
  </hyperlinks>
  <pageMargins left="0.7" right="0.7" top="0.75" bottom="0.75" header="0.3" footer="0.3"/>
  <pageSetup paperSize="9" orientation="portrait" verticalDpi="0" r:id="rId3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FDC4B8-603D-4F6C-8C65-44BB73914338}">
  <dimension ref="B1:S44"/>
  <sheetViews>
    <sheetView tabSelected="1" topLeftCell="A16" zoomScale="85" zoomScaleNormal="85" workbookViewId="0">
      <selection activeCell="Q47" sqref="Q47"/>
    </sheetView>
  </sheetViews>
  <sheetFormatPr defaultRowHeight="14.4"/>
  <cols>
    <col min="3" max="13" width="21.33203125" customWidth="1"/>
    <col min="15" max="15" width="26.6640625" customWidth="1"/>
    <col min="17" max="17" width="15.88671875" customWidth="1"/>
    <col min="18" max="18" width="17.109375" customWidth="1"/>
    <col min="19" max="19" width="17.33203125" customWidth="1"/>
  </cols>
  <sheetData>
    <row r="1" spans="2:19" s="237" customFormat="1" ht="60.75" customHeight="1">
      <c r="C1" s="237" t="s">
        <v>289</v>
      </c>
      <c r="D1" s="237" t="s">
        <v>533</v>
      </c>
      <c r="E1" s="237" t="s">
        <v>529</v>
      </c>
      <c r="F1" s="237" t="s">
        <v>530</v>
      </c>
      <c r="G1" s="237" t="s">
        <v>528</v>
      </c>
      <c r="H1" s="237" t="s">
        <v>527</v>
      </c>
      <c r="I1" s="237" t="s">
        <v>443</v>
      </c>
      <c r="J1" s="237" t="s">
        <v>531</v>
      </c>
      <c r="K1" s="237" t="s">
        <v>560</v>
      </c>
      <c r="L1" s="237" t="s">
        <v>290</v>
      </c>
      <c r="M1" s="237" t="s">
        <v>532</v>
      </c>
      <c r="O1" s="237" t="s">
        <v>559</v>
      </c>
      <c r="Q1" s="237" t="s">
        <v>0</v>
      </c>
      <c r="R1" s="237" t="s">
        <v>560</v>
      </c>
      <c r="S1" s="237" t="s">
        <v>559</v>
      </c>
    </row>
    <row r="2" spans="2:19">
      <c r="B2" t="s">
        <v>525</v>
      </c>
      <c r="C2" t="s">
        <v>442</v>
      </c>
      <c r="D2" s="279">
        <v>341243</v>
      </c>
      <c r="E2" s="279">
        <v>100250</v>
      </c>
      <c r="F2">
        <v>0.94</v>
      </c>
      <c r="G2">
        <v>18.516449999999999</v>
      </c>
      <c r="J2">
        <v>0</v>
      </c>
      <c r="K2">
        <f>H2/D2</f>
        <v>0</v>
      </c>
      <c r="M2">
        <v>0</v>
      </c>
      <c r="O2">
        <f t="shared" ref="O2:O44" si="0">(H2)/(G2*1000000000) * 100</f>
        <v>0</v>
      </c>
      <c r="Q2" t="s">
        <v>442</v>
      </c>
      <c r="R2">
        <v>0</v>
      </c>
      <c r="S2">
        <v>0</v>
      </c>
    </row>
    <row r="3" spans="2:19">
      <c r="B3" t="s">
        <v>312</v>
      </c>
      <c r="C3" t="s">
        <v>169</v>
      </c>
      <c r="D3" s="279">
        <v>1886198</v>
      </c>
      <c r="E3" s="279">
        <v>62200</v>
      </c>
      <c r="F3">
        <v>0.69</v>
      </c>
      <c r="G3">
        <v>29.38335</v>
      </c>
      <c r="J3">
        <v>0</v>
      </c>
      <c r="K3">
        <f t="shared" ref="K3:K44" si="1">H3/D3</f>
        <v>0</v>
      </c>
      <c r="L3" t="s">
        <v>295</v>
      </c>
      <c r="M3">
        <v>0</v>
      </c>
      <c r="O3">
        <f t="shared" si="0"/>
        <v>0</v>
      </c>
      <c r="Q3" t="s">
        <v>169</v>
      </c>
      <c r="R3">
        <v>0</v>
      </c>
      <c r="S3">
        <v>0</v>
      </c>
    </row>
    <row r="4" spans="2:19">
      <c r="B4" t="s">
        <v>526</v>
      </c>
      <c r="C4" t="s">
        <v>81</v>
      </c>
      <c r="D4" s="279">
        <v>441543</v>
      </c>
      <c r="E4" s="279">
        <v>320</v>
      </c>
      <c r="F4">
        <v>0.93</v>
      </c>
      <c r="G4">
        <v>12.7181</v>
      </c>
      <c r="J4">
        <v>0</v>
      </c>
      <c r="K4">
        <f t="shared" si="1"/>
        <v>0</v>
      </c>
      <c r="M4">
        <v>0</v>
      </c>
      <c r="O4">
        <f t="shared" si="0"/>
        <v>0</v>
      </c>
      <c r="Q4" t="s">
        <v>81</v>
      </c>
      <c r="R4">
        <v>0</v>
      </c>
      <c r="S4">
        <v>0</v>
      </c>
    </row>
    <row r="5" spans="2:19">
      <c r="B5" t="s">
        <v>321</v>
      </c>
      <c r="C5" t="s">
        <v>27</v>
      </c>
      <c r="D5" s="279">
        <v>5421241</v>
      </c>
      <c r="E5" s="279">
        <v>365268</v>
      </c>
      <c r="F5">
        <v>0.83</v>
      </c>
      <c r="G5">
        <v>326.08354000000003</v>
      </c>
      <c r="J5">
        <v>0</v>
      </c>
      <c r="K5">
        <f t="shared" si="1"/>
        <v>0</v>
      </c>
      <c r="L5">
        <v>1141.552511415525</v>
      </c>
      <c r="M5">
        <v>0</v>
      </c>
      <c r="O5">
        <f t="shared" si="0"/>
        <v>0</v>
      </c>
      <c r="Q5" t="s">
        <v>27</v>
      </c>
      <c r="R5">
        <v>0</v>
      </c>
      <c r="S5">
        <v>0</v>
      </c>
    </row>
    <row r="6" spans="2:19">
      <c r="B6" t="s">
        <v>524</v>
      </c>
      <c r="C6" t="s">
        <v>441</v>
      </c>
      <c r="D6" s="279">
        <v>37846611</v>
      </c>
      <c r="E6" s="279">
        <v>306230</v>
      </c>
      <c r="F6">
        <v>0.6</v>
      </c>
      <c r="G6">
        <v>516.99566000000004</v>
      </c>
      <c r="I6">
        <v>0</v>
      </c>
      <c r="J6">
        <v>0</v>
      </c>
      <c r="K6">
        <f t="shared" si="1"/>
        <v>0</v>
      </c>
      <c r="M6">
        <v>0</v>
      </c>
      <c r="O6">
        <f t="shared" si="0"/>
        <v>0</v>
      </c>
      <c r="Q6" t="s">
        <v>441</v>
      </c>
      <c r="R6">
        <v>0</v>
      </c>
      <c r="S6">
        <v>0</v>
      </c>
    </row>
    <row r="7" spans="2:19">
      <c r="B7" t="s">
        <v>325</v>
      </c>
      <c r="C7" t="s">
        <v>277</v>
      </c>
      <c r="D7" s="279">
        <v>17134872</v>
      </c>
      <c r="E7" s="279">
        <v>33720</v>
      </c>
      <c r="F7">
        <v>0.92</v>
      </c>
      <c r="G7">
        <v>788.84171000000003</v>
      </c>
      <c r="I7">
        <v>54967000</v>
      </c>
      <c r="J7">
        <v>3.2079025743524667</v>
      </c>
      <c r="K7">
        <f t="shared" si="1"/>
        <v>0</v>
      </c>
      <c r="L7">
        <v>2688.0085435313263</v>
      </c>
      <c r="M7">
        <v>7.1664764780523639E-3</v>
      </c>
      <c r="O7">
        <f t="shared" si="0"/>
        <v>0</v>
      </c>
      <c r="Q7" t="s">
        <v>277</v>
      </c>
      <c r="R7">
        <v>0</v>
      </c>
      <c r="S7">
        <v>0</v>
      </c>
    </row>
    <row r="8" spans="2:19">
      <c r="B8" t="s">
        <v>523</v>
      </c>
      <c r="C8" t="s">
        <v>82</v>
      </c>
      <c r="D8" s="279">
        <v>6948445</v>
      </c>
      <c r="E8" s="279">
        <v>108560</v>
      </c>
      <c r="F8">
        <v>0.76</v>
      </c>
      <c r="G8">
        <v>60.446130000000004</v>
      </c>
      <c r="H8">
        <v>30000</v>
      </c>
      <c r="J8">
        <v>0</v>
      </c>
      <c r="K8">
        <f t="shared" si="1"/>
        <v>4.3175127672450452E-3</v>
      </c>
      <c r="M8">
        <v>0</v>
      </c>
      <c r="O8">
        <f t="shared" si="0"/>
        <v>4.9630968930517137E-5</v>
      </c>
      <c r="Q8" t="s">
        <v>82</v>
      </c>
      <c r="R8">
        <v>4.3175127672450452E-3</v>
      </c>
      <c r="S8">
        <v>4.9630968930517137E-5</v>
      </c>
    </row>
    <row r="9" spans="2:19">
      <c r="B9" t="s">
        <v>291</v>
      </c>
      <c r="C9" t="s">
        <v>10</v>
      </c>
      <c r="D9" s="279">
        <v>43733762</v>
      </c>
      <c r="E9" s="279">
        <v>579320</v>
      </c>
      <c r="F9">
        <v>0.69</v>
      </c>
      <c r="G9">
        <v>126.60250000000001</v>
      </c>
      <c r="H9">
        <v>250000</v>
      </c>
      <c r="I9">
        <v>182000</v>
      </c>
      <c r="J9">
        <v>4.1615445751042408E-3</v>
      </c>
      <c r="K9">
        <f t="shared" si="1"/>
        <v>5.7164073833849468E-3</v>
      </c>
      <c r="L9">
        <v>567.74193548387098</v>
      </c>
      <c r="M9">
        <v>1.4236451024848473E-4</v>
      </c>
      <c r="O9">
        <f t="shared" si="0"/>
        <v>1.9746845441440729E-4</v>
      </c>
      <c r="Q9" t="s">
        <v>10</v>
      </c>
      <c r="R9">
        <v>5.7164073833849468E-3</v>
      </c>
      <c r="S9">
        <v>1.9746845441440729E-4</v>
      </c>
    </row>
    <row r="10" spans="2:19">
      <c r="B10" t="s">
        <v>292</v>
      </c>
      <c r="C10" t="s">
        <v>18</v>
      </c>
      <c r="D10" s="279">
        <v>19237691</v>
      </c>
      <c r="E10" s="279">
        <v>230170</v>
      </c>
      <c r="F10">
        <v>0.55000000000000004</v>
      </c>
      <c r="G10">
        <v>221.27536000000001</v>
      </c>
      <c r="H10">
        <v>2000000</v>
      </c>
      <c r="I10">
        <v>2000000</v>
      </c>
      <c r="J10">
        <v>0.10396258054046091</v>
      </c>
      <c r="K10">
        <f t="shared" si="1"/>
        <v>0.10396258054046091</v>
      </c>
      <c r="L10">
        <v>360.36036036036035</v>
      </c>
      <c r="M10">
        <v>9.6551517717444885E-4</v>
      </c>
      <c r="O10">
        <f t="shared" si="0"/>
        <v>9.0385120150747922E-4</v>
      </c>
      <c r="Q10" t="s">
        <v>18</v>
      </c>
      <c r="R10">
        <v>0.10396258054046091</v>
      </c>
      <c r="S10">
        <v>9.0385120150747922E-4</v>
      </c>
    </row>
    <row r="11" spans="2:19">
      <c r="B11" t="s">
        <v>301</v>
      </c>
      <c r="C11" t="s">
        <v>11</v>
      </c>
      <c r="D11" s="279">
        <v>9217000</v>
      </c>
      <c r="E11" s="279">
        <v>22145</v>
      </c>
      <c r="F11">
        <v>0.93200000000000005</v>
      </c>
      <c r="G11">
        <v>357.78000000000003</v>
      </c>
      <c r="H11">
        <v>4280000</v>
      </c>
      <c r="I11">
        <v>4300000</v>
      </c>
      <c r="J11">
        <v>0.46598827443458285</v>
      </c>
      <c r="K11">
        <f t="shared" si="1"/>
        <v>0.4643593360095476</v>
      </c>
      <c r="L11">
        <v>4519.4805194805194</v>
      </c>
      <c r="M11">
        <v>1.3047721738824363E-3</v>
      </c>
      <c r="O11">
        <f t="shared" si="0"/>
        <v>1.1962658617027224E-3</v>
      </c>
      <c r="Q11" t="s">
        <v>11</v>
      </c>
      <c r="R11">
        <v>0.4643593360095476</v>
      </c>
      <c r="S11">
        <v>1.1962658617027224E-3</v>
      </c>
    </row>
    <row r="12" spans="2:19">
      <c r="B12" t="s">
        <v>294</v>
      </c>
      <c r="C12" t="s">
        <v>24</v>
      </c>
      <c r="D12" s="279">
        <v>9449323</v>
      </c>
      <c r="E12" s="279">
        <v>202910</v>
      </c>
      <c r="F12">
        <v>0.79</v>
      </c>
      <c r="G12">
        <v>51.360120000000002</v>
      </c>
      <c r="H12">
        <v>632000</v>
      </c>
      <c r="I12">
        <v>944000</v>
      </c>
      <c r="J12">
        <v>9.9901336847094763E-2</v>
      </c>
      <c r="K12">
        <f t="shared" si="1"/>
        <v>6.6883098397631235E-2</v>
      </c>
      <c r="L12" t="s">
        <v>295</v>
      </c>
      <c r="M12">
        <v>1.7748964957075332E-3</v>
      </c>
      <c r="O12">
        <f t="shared" si="0"/>
        <v>1.2305267199531466E-3</v>
      </c>
      <c r="Q12" t="s">
        <v>24</v>
      </c>
      <c r="R12">
        <v>6.6883098397631235E-2</v>
      </c>
      <c r="S12">
        <v>1.2305267199531466E-3</v>
      </c>
    </row>
    <row r="13" spans="2:19">
      <c r="B13" t="s">
        <v>300</v>
      </c>
      <c r="C13" t="s">
        <v>20</v>
      </c>
      <c r="D13" s="279">
        <v>60461826</v>
      </c>
      <c r="E13" s="279">
        <v>294140</v>
      </c>
      <c r="F13">
        <v>0.69</v>
      </c>
      <c r="G13">
        <v>1644.91758</v>
      </c>
      <c r="H13">
        <v>22000000</v>
      </c>
      <c r="I13">
        <v>23000000</v>
      </c>
      <c r="J13">
        <v>0.38040531557879181</v>
      </c>
      <c r="K13">
        <f t="shared" si="1"/>
        <v>0.36386595403188782</v>
      </c>
      <c r="L13">
        <v>1422.2738853503186</v>
      </c>
      <c r="M13">
        <v>1.3606697808256781E-3</v>
      </c>
      <c r="O13">
        <f t="shared" si="0"/>
        <v>1.3374530291055677E-3</v>
      </c>
      <c r="Q13" t="s">
        <v>20</v>
      </c>
      <c r="R13">
        <v>0.36386595403188782</v>
      </c>
      <c r="S13">
        <v>1.3374530291055677E-3</v>
      </c>
    </row>
    <row r="14" spans="2:19">
      <c r="B14" t="s">
        <v>303</v>
      </c>
      <c r="C14" t="s">
        <v>21</v>
      </c>
      <c r="D14" s="279">
        <v>83783942</v>
      </c>
      <c r="E14" s="279">
        <v>348560</v>
      </c>
      <c r="F14">
        <v>0.76</v>
      </c>
      <c r="G14">
        <v>3364.6921699999998</v>
      </c>
      <c r="H14">
        <v>51783000</v>
      </c>
      <c r="I14">
        <v>50371000</v>
      </c>
      <c r="J14">
        <v>0.60120112276407334</v>
      </c>
      <c r="K14">
        <f t="shared" si="1"/>
        <v>0.61805399416513485</v>
      </c>
      <c r="L14">
        <v>4122.9795520934758</v>
      </c>
      <c r="M14">
        <v>1.5339058948992323E-3</v>
      </c>
      <c r="O14">
        <f t="shared" si="0"/>
        <v>1.5390115167652914E-3</v>
      </c>
      <c r="Q14" t="s">
        <v>21</v>
      </c>
      <c r="R14">
        <v>0.61805399416513485</v>
      </c>
      <c r="S14">
        <v>1.5390115167652914E-3</v>
      </c>
    </row>
    <row r="15" spans="2:19">
      <c r="B15" t="s">
        <v>305</v>
      </c>
      <c r="C15" t="s">
        <v>23</v>
      </c>
      <c r="D15" s="279">
        <v>9006398</v>
      </c>
      <c r="E15" s="279">
        <v>82409</v>
      </c>
      <c r="F15">
        <v>0.56999999999999995</v>
      </c>
      <c r="G15">
        <v>385.27566000000002</v>
      </c>
      <c r="H15">
        <v>6400000</v>
      </c>
      <c r="I15">
        <v>6400000</v>
      </c>
      <c r="J15">
        <v>0.71060594923741993</v>
      </c>
      <c r="K15">
        <f t="shared" si="1"/>
        <v>0.71060594923741993</v>
      </c>
      <c r="L15">
        <v>2772.7272727272725</v>
      </c>
      <c r="M15">
        <v>1.6817308584211228E-3</v>
      </c>
      <c r="O15">
        <f t="shared" si="0"/>
        <v>1.6611482801690612E-3</v>
      </c>
      <c r="Q15" t="s">
        <v>23</v>
      </c>
      <c r="R15">
        <v>0.71060594923741993</v>
      </c>
      <c r="S15">
        <v>1.6611482801690612E-3</v>
      </c>
    </row>
    <row r="16" spans="2:19">
      <c r="B16" t="s">
        <v>296</v>
      </c>
      <c r="C16" t="s">
        <v>17</v>
      </c>
      <c r="D16" s="279">
        <v>628066</v>
      </c>
      <c r="E16" s="279">
        <v>13450</v>
      </c>
      <c r="F16">
        <v>0.68</v>
      </c>
      <c r="G16">
        <v>4.3992699999999996</v>
      </c>
      <c r="H16">
        <v>75000</v>
      </c>
      <c r="I16">
        <v>75000</v>
      </c>
      <c r="J16">
        <v>0.11941420169217885</v>
      </c>
      <c r="K16">
        <f t="shared" si="1"/>
        <v>0.11941420169217885</v>
      </c>
      <c r="L16">
        <v>184.72906403940885</v>
      </c>
      <c r="M16">
        <v>1.6267568974492452E-3</v>
      </c>
      <c r="O16">
        <f t="shared" si="0"/>
        <v>1.7048283010590393E-3</v>
      </c>
      <c r="Q16" t="s">
        <v>17</v>
      </c>
      <c r="R16">
        <v>0.11941420169217885</v>
      </c>
      <c r="S16">
        <v>1.7048283010590393E-3</v>
      </c>
    </row>
    <row r="17" spans="2:19">
      <c r="B17" t="s">
        <v>304</v>
      </c>
      <c r="C17" t="s">
        <v>13</v>
      </c>
      <c r="D17" s="279">
        <v>65273511</v>
      </c>
      <c r="E17" s="279">
        <v>547557</v>
      </c>
      <c r="F17">
        <v>0.82</v>
      </c>
      <c r="G17">
        <v>2270.7913899999999</v>
      </c>
      <c r="H17">
        <v>39000000</v>
      </c>
      <c r="I17">
        <v>31100000</v>
      </c>
      <c r="J17">
        <v>0.47645667474513514</v>
      </c>
      <c r="K17">
        <f t="shared" si="1"/>
        <v>0.59748586222058742</v>
      </c>
      <c r="L17">
        <v>2676.6417290108061</v>
      </c>
      <c r="M17">
        <v>1.351580686650794E-3</v>
      </c>
      <c r="O17">
        <f t="shared" si="0"/>
        <v>1.7174629149884174E-3</v>
      </c>
      <c r="Q17" t="s">
        <v>13</v>
      </c>
      <c r="R17">
        <v>0.59748586222058742</v>
      </c>
      <c r="S17">
        <v>1.7174629149884174E-3</v>
      </c>
    </row>
    <row r="18" spans="2:19">
      <c r="B18" t="s">
        <v>293</v>
      </c>
      <c r="C18" t="s">
        <v>31</v>
      </c>
      <c r="D18" s="279">
        <v>46754778</v>
      </c>
      <c r="E18" s="279">
        <v>498800</v>
      </c>
      <c r="F18">
        <v>0.8</v>
      </c>
      <c r="G18">
        <v>1110.24296</v>
      </c>
      <c r="H18">
        <v>23000000</v>
      </c>
      <c r="I18">
        <v>8000000</v>
      </c>
      <c r="J18">
        <v>0.17110550712057707</v>
      </c>
      <c r="K18">
        <f t="shared" si="1"/>
        <v>0.49192833297165905</v>
      </c>
      <c r="L18">
        <v>533.33333333333337</v>
      </c>
      <c r="M18">
        <v>6.7329327518884821E-4</v>
      </c>
      <c r="O18">
        <f t="shared" si="0"/>
        <v>2.0716186302140571E-3</v>
      </c>
      <c r="Q18" t="s">
        <v>31</v>
      </c>
      <c r="R18">
        <v>0.49192833297165905</v>
      </c>
      <c r="S18">
        <v>2.0716186302140571E-3</v>
      </c>
    </row>
    <row r="19" spans="2:19">
      <c r="B19" t="s">
        <v>302</v>
      </c>
      <c r="C19" t="s">
        <v>67</v>
      </c>
      <c r="D19" s="279">
        <v>5459642</v>
      </c>
      <c r="E19" s="279">
        <v>48088</v>
      </c>
      <c r="F19">
        <v>0.54</v>
      </c>
      <c r="G19">
        <v>90.683880000000002</v>
      </c>
      <c r="H19">
        <v>1980000</v>
      </c>
      <c r="I19">
        <v>2180000</v>
      </c>
      <c r="J19">
        <v>0.39929358005524906</v>
      </c>
      <c r="K19">
        <f t="shared" si="1"/>
        <v>0.36266114151807022</v>
      </c>
      <c r="L19">
        <v>804.8780487804878</v>
      </c>
      <c r="M19">
        <v>2.4069992889414939E-3</v>
      </c>
      <c r="O19">
        <f t="shared" si="0"/>
        <v>2.1834090027907939E-3</v>
      </c>
      <c r="Q19" t="s">
        <v>67</v>
      </c>
      <c r="R19">
        <v>0.36266114151807022</v>
      </c>
      <c r="S19">
        <v>2.1834090027907939E-3</v>
      </c>
    </row>
    <row r="20" spans="2:19">
      <c r="B20" t="s">
        <v>299</v>
      </c>
      <c r="C20" t="s">
        <v>8</v>
      </c>
      <c r="D20" s="279">
        <v>3989167</v>
      </c>
      <c r="E20" s="279">
        <v>69490</v>
      </c>
      <c r="F20">
        <v>0.58099999999999996</v>
      </c>
      <c r="G20">
        <v>14.521239999999999</v>
      </c>
      <c r="H20">
        <v>400000</v>
      </c>
      <c r="I20">
        <v>400000</v>
      </c>
      <c r="J20">
        <v>0.10027156045359846</v>
      </c>
      <c r="K20">
        <f t="shared" si="1"/>
        <v>0.10027156045359846</v>
      </c>
      <c r="L20">
        <v>5714.2857142857147</v>
      </c>
      <c r="M20">
        <v>2.9550281651121988E-3</v>
      </c>
      <c r="O20">
        <f t="shared" si="0"/>
        <v>2.7545856965383126E-3</v>
      </c>
      <c r="Q20" t="s">
        <v>8</v>
      </c>
      <c r="R20">
        <v>0.10027156045359846</v>
      </c>
      <c r="S20">
        <v>2.7545856965383126E-3</v>
      </c>
    </row>
    <row r="21" spans="2:19">
      <c r="B21" t="s">
        <v>298</v>
      </c>
      <c r="C21" t="s">
        <v>14</v>
      </c>
      <c r="D21" s="279">
        <v>83614000</v>
      </c>
      <c r="E21" s="279">
        <v>783356</v>
      </c>
      <c r="F21">
        <v>0.75700000000000001</v>
      </c>
      <c r="G21">
        <v>577.99804000000006</v>
      </c>
      <c r="H21">
        <v>17000000</v>
      </c>
      <c r="I21">
        <v>17200000</v>
      </c>
      <c r="J21">
        <v>0.20393870375635054</v>
      </c>
      <c r="K21">
        <f t="shared" si="1"/>
        <v>0.20331523429090823</v>
      </c>
      <c r="L21">
        <v>77272.727272727279</v>
      </c>
      <c r="M21">
        <v>2.7208654630106249E-3</v>
      </c>
      <c r="O21">
        <f t="shared" si="0"/>
        <v>2.9411864441616447E-3</v>
      </c>
      <c r="Q21" t="s">
        <v>14</v>
      </c>
      <c r="R21">
        <v>0.20331523429090823</v>
      </c>
      <c r="S21">
        <v>2.9411864441616447E-3</v>
      </c>
    </row>
    <row r="22" spans="2:19">
      <c r="B22" t="s">
        <v>314</v>
      </c>
      <c r="C22" t="s">
        <v>26</v>
      </c>
      <c r="D22" s="279">
        <v>67886011</v>
      </c>
      <c r="E22" s="279">
        <v>241930</v>
      </c>
      <c r="F22">
        <v>0.83</v>
      </c>
      <c r="G22">
        <v>2348.0834399999999</v>
      </c>
      <c r="H22">
        <v>69605000</v>
      </c>
      <c r="I22">
        <v>63414000</v>
      </c>
      <c r="J22">
        <v>0.93412470501470468</v>
      </c>
      <c r="K22">
        <f t="shared" si="1"/>
        <v>1.025321696984081</v>
      </c>
      <c r="L22">
        <v>7196.6681376875549</v>
      </c>
      <c r="M22">
        <v>2.7192366892412109E-3</v>
      </c>
      <c r="O22">
        <f t="shared" si="0"/>
        <v>2.9643324770434903E-3</v>
      </c>
      <c r="Q22" t="s">
        <v>26</v>
      </c>
      <c r="R22">
        <v>1.025321696984081</v>
      </c>
      <c r="S22">
        <v>2.9643324770434903E-3</v>
      </c>
    </row>
    <row r="23" spans="2:19">
      <c r="B23" t="s">
        <v>297</v>
      </c>
      <c r="C23" t="s">
        <v>96</v>
      </c>
      <c r="D23" s="279">
        <v>10139177</v>
      </c>
      <c r="E23" s="279">
        <v>82658</v>
      </c>
      <c r="F23">
        <v>0.56200000000000006</v>
      </c>
      <c r="G23">
        <v>37.082740000000001</v>
      </c>
      <c r="H23">
        <v>1200000</v>
      </c>
      <c r="I23">
        <v>1200000</v>
      </c>
      <c r="J23">
        <v>0.11835280121848155</v>
      </c>
      <c r="K23">
        <f t="shared" si="1"/>
        <v>0.11835280121848155</v>
      </c>
      <c r="L23" t="s">
        <v>295</v>
      </c>
      <c r="M23">
        <v>2.9928657562535311E-3</v>
      </c>
      <c r="O23">
        <f t="shared" si="0"/>
        <v>3.2360068322890919E-3</v>
      </c>
      <c r="Q23" t="s">
        <v>96</v>
      </c>
      <c r="R23">
        <v>0.11835280121848155</v>
      </c>
      <c r="S23">
        <v>3.2360068322890919E-3</v>
      </c>
    </row>
    <row r="24" spans="2:19">
      <c r="B24" t="s">
        <v>311</v>
      </c>
      <c r="C24" t="s">
        <v>78</v>
      </c>
      <c r="D24" s="279">
        <v>5792202</v>
      </c>
      <c r="E24" s="279">
        <v>42430</v>
      </c>
      <c r="F24">
        <v>0.88</v>
      </c>
      <c r="G24">
        <v>302.26713999999998</v>
      </c>
      <c r="H24">
        <v>9920000</v>
      </c>
      <c r="I24">
        <v>7952000</v>
      </c>
      <c r="J24">
        <v>1.3728802966471128</v>
      </c>
      <c r="K24">
        <f t="shared" si="1"/>
        <v>1.7126474525577664</v>
      </c>
      <c r="L24" t="s">
        <v>295</v>
      </c>
      <c r="M24">
        <v>2.694683422139508E-3</v>
      </c>
      <c r="O24">
        <f t="shared" si="0"/>
        <v>3.2818651739649901E-3</v>
      </c>
      <c r="Q24" t="s">
        <v>78</v>
      </c>
      <c r="R24">
        <v>1.7126474525577664</v>
      </c>
      <c r="S24">
        <v>3.2818651739649901E-3</v>
      </c>
    </row>
    <row r="25" spans="2:19">
      <c r="B25" t="s">
        <v>320</v>
      </c>
      <c r="C25" t="s">
        <v>19</v>
      </c>
      <c r="D25" s="279">
        <v>5540720</v>
      </c>
      <c r="E25" s="279">
        <v>303890</v>
      </c>
      <c r="F25">
        <v>0.86</v>
      </c>
      <c r="G25">
        <v>238.39184</v>
      </c>
      <c r="H25">
        <v>8300000.0000000009</v>
      </c>
      <c r="I25">
        <v>8300000.0000000009</v>
      </c>
      <c r="J25">
        <v>1.4980002598940212</v>
      </c>
      <c r="K25">
        <f t="shared" si="1"/>
        <v>1.4980002598940212</v>
      </c>
      <c r="L25">
        <v>1224.8062015503876</v>
      </c>
      <c r="M25">
        <v>3.6211982326807475E-3</v>
      </c>
      <c r="O25">
        <f t="shared" si="0"/>
        <v>3.4816627951694996E-3</v>
      </c>
      <c r="Q25" t="s">
        <v>19</v>
      </c>
      <c r="R25">
        <v>1.4980002598940212</v>
      </c>
      <c r="S25">
        <v>3.4816627951694996E-3</v>
      </c>
    </row>
    <row r="26" spans="2:19">
      <c r="B26" t="s">
        <v>318</v>
      </c>
      <c r="C26" t="s">
        <v>94</v>
      </c>
      <c r="D26" s="279">
        <v>11589623</v>
      </c>
      <c r="E26" s="279">
        <v>30280</v>
      </c>
      <c r="F26">
        <v>0.98</v>
      </c>
      <c r="G26">
        <v>448.04023999999998</v>
      </c>
      <c r="H26">
        <v>17300000</v>
      </c>
      <c r="I26">
        <v>13845797</v>
      </c>
      <c r="J26">
        <v>1.1946719060663147</v>
      </c>
      <c r="K26">
        <f t="shared" si="1"/>
        <v>1.4927146465419971</v>
      </c>
      <c r="L26">
        <v>6320.5373461370582</v>
      </c>
      <c r="M26">
        <v>3.1470034217288474E-3</v>
      </c>
      <c r="O26">
        <f t="shared" si="0"/>
        <v>3.8612603189392093E-3</v>
      </c>
      <c r="Q26" t="s">
        <v>94</v>
      </c>
      <c r="R26">
        <v>1.4927146465419971</v>
      </c>
      <c r="S26">
        <v>3.8612603189392093E-3</v>
      </c>
    </row>
    <row r="27" spans="2:19">
      <c r="B27" t="s">
        <v>313</v>
      </c>
      <c r="C27" t="s">
        <v>15</v>
      </c>
      <c r="D27" s="279">
        <v>10423054</v>
      </c>
      <c r="E27" s="279">
        <v>128900</v>
      </c>
      <c r="F27">
        <v>0.85</v>
      </c>
      <c r="G27">
        <v>172.99464</v>
      </c>
      <c r="H27">
        <v>7400000</v>
      </c>
      <c r="I27">
        <v>7000000</v>
      </c>
      <c r="J27">
        <v>0.67158819286554594</v>
      </c>
      <c r="K27">
        <f t="shared" si="1"/>
        <v>0.70996466102929146</v>
      </c>
      <c r="L27">
        <v>657.14285714285711</v>
      </c>
      <c r="M27">
        <v>3.8480525006294314E-3</v>
      </c>
      <c r="O27">
        <f t="shared" si="0"/>
        <v>4.2775891784855302E-3</v>
      </c>
      <c r="Q27" t="s">
        <v>15</v>
      </c>
      <c r="R27">
        <v>0.70996466102929146</v>
      </c>
      <c r="S27">
        <v>4.2775891784855302E-3</v>
      </c>
    </row>
    <row r="28" spans="2:19">
      <c r="B28" t="s">
        <v>307</v>
      </c>
      <c r="C28" t="s">
        <v>124</v>
      </c>
      <c r="D28" s="279">
        <v>2963243</v>
      </c>
      <c r="E28" s="279">
        <v>28470</v>
      </c>
      <c r="F28">
        <v>0.628</v>
      </c>
      <c r="G28">
        <v>11.40357</v>
      </c>
      <c r="H28">
        <v>500000</v>
      </c>
      <c r="I28">
        <v>480000</v>
      </c>
      <c r="J28">
        <v>0.16198469042194649</v>
      </c>
      <c r="K28">
        <f t="shared" si="1"/>
        <v>0.16873405252286094</v>
      </c>
      <c r="L28">
        <v>8000</v>
      </c>
      <c r="M28">
        <v>4.2004305441307732E-3</v>
      </c>
      <c r="O28">
        <f t="shared" si="0"/>
        <v>4.384591842729952E-3</v>
      </c>
      <c r="Q28" t="s">
        <v>124</v>
      </c>
      <c r="R28">
        <v>0.16873405252286094</v>
      </c>
      <c r="S28">
        <v>4.384591842729952E-3</v>
      </c>
    </row>
    <row r="29" spans="2:19">
      <c r="B29" t="s">
        <v>306</v>
      </c>
      <c r="C29" t="s">
        <v>4</v>
      </c>
      <c r="D29" s="279">
        <v>4033963</v>
      </c>
      <c r="E29" s="279">
        <v>32850</v>
      </c>
      <c r="F29">
        <v>0.43</v>
      </c>
      <c r="G29">
        <v>10.004490000000001</v>
      </c>
      <c r="H29">
        <v>450000</v>
      </c>
      <c r="I29">
        <v>320000</v>
      </c>
      <c r="J29">
        <v>7.9326458869355021E-2</v>
      </c>
      <c r="K29">
        <f t="shared" si="1"/>
        <v>0.1115528327850305</v>
      </c>
      <c r="L29">
        <v>931.37254901960785</v>
      </c>
      <c r="M29">
        <v>3.2210009260377659E-3</v>
      </c>
      <c r="O29">
        <f t="shared" si="0"/>
        <v>4.4979804067973479E-3</v>
      </c>
      <c r="Q29" t="s">
        <v>4</v>
      </c>
      <c r="R29">
        <v>0.1115528327850305</v>
      </c>
      <c r="S29">
        <v>4.4979804067973479E-3</v>
      </c>
    </row>
    <row r="30" spans="2:19">
      <c r="B30" t="s">
        <v>317</v>
      </c>
      <c r="C30" t="s">
        <v>7</v>
      </c>
      <c r="D30" s="279">
        <v>1207359</v>
      </c>
      <c r="E30" s="279">
        <v>9240</v>
      </c>
      <c r="F30">
        <v>0.66800000000000004</v>
      </c>
      <c r="G30">
        <v>20.688939999999999</v>
      </c>
      <c r="H30">
        <v>970000</v>
      </c>
      <c r="I30">
        <v>920000</v>
      </c>
      <c r="J30">
        <v>0.76199374005577458</v>
      </c>
      <c r="K30">
        <f t="shared" si="1"/>
        <v>0.80340644331967548</v>
      </c>
      <c r="L30" t="s">
        <v>295</v>
      </c>
      <c r="M30">
        <v>4.4577962980909E-3</v>
      </c>
      <c r="O30">
        <f t="shared" si="0"/>
        <v>4.6884953989909583E-3</v>
      </c>
      <c r="Q30" t="s">
        <v>7</v>
      </c>
      <c r="R30">
        <v>0.80340644331967548</v>
      </c>
      <c r="S30">
        <v>4.6884953989909583E-3</v>
      </c>
    </row>
    <row r="31" spans="2:19">
      <c r="B31" t="s">
        <v>328</v>
      </c>
      <c r="C31" t="s">
        <v>16</v>
      </c>
      <c r="D31" s="279">
        <v>1326535</v>
      </c>
      <c r="E31" s="279">
        <v>42390</v>
      </c>
      <c r="F31">
        <v>0.68</v>
      </c>
      <c r="G31">
        <v>27.116520000000001</v>
      </c>
      <c r="H31">
        <v>1290000</v>
      </c>
      <c r="I31">
        <v>1290000</v>
      </c>
      <c r="J31">
        <v>0.97245832186862768</v>
      </c>
      <c r="K31">
        <f t="shared" si="1"/>
        <v>0.97245832186862768</v>
      </c>
      <c r="L31">
        <v>2910.3621951219511</v>
      </c>
      <c r="M31">
        <v>4.8896419190138842E-3</v>
      </c>
      <c r="O31">
        <f t="shared" si="0"/>
        <v>4.7572476114191645E-3</v>
      </c>
      <c r="Q31" t="s">
        <v>16</v>
      </c>
      <c r="R31">
        <v>0.97245832186862768</v>
      </c>
      <c r="S31">
        <v>4.7572476114191645E-3</v>
      </c>
    </row>
    <row r="32" spans="2:19">
      <c r="B32" t="s">
        <v>316</v>
      </c>
      <c r="C32" t="s">
        <v>9</v>
      </c>
      <c r="D32" s="279">
        <v>8654622</v>
      </c>
      <c r="E32" s="279">
        <v>39516</v>
      </c>
      <c r="F32">
        <v>0.74</v>
      </c>
      <c r="G32">
        <v>630.00252</v>
      </c>
      <c r="H32">
        <v>30560000</v>
      </c>
      <c r="I32">
        <v>27740000</v>
      </c>
      <c r="J32">
        <v>3.2052237521176545</v>
      </c>
      <c r="K32">
        <f t="shared" si="1"/>
        <v>3.5310612063704228</v>
      </c>
      <c r="L32">
        <v>3926.7580974613365</v>
      </c>
      <c r="M32">
        <v>4.5620798084386963E-3</v>
      </c>
      <c r="O32">
        <f t="shared" si="0"/>
        <v>4.8507742476966605E-3</v>
      </c>
      <c r="Q32" t="s">
        <v>9</v>
      </c>
      <c r="R32">
        <v>3.5310612063704228</v>
      </c>
      <c r="S32">
        <v>4.8507742476966605E-3</v>
      </c>
    </row>
    <row r="33" spans="2:19">
      <c r="B33" t="s">
        <v>315</v>
      </c>
      <c r="C33" t="s">
        <v>2</v>
      </c>
      <c r="D33" s="279">
        <v>2722289</v>
      </c>
      <c r="E33" s="279">
        <v>62674</v>
      </c>
      <c r="F33">
        <v>0.71</v>
      </c>
      <c r="G33">
        <v>49.006959999999999</v>
      </c>
      <c r="H33">
        <v>2650000</v>
      </c>
      <c r="I33">
        <v>2332000</v>
      </c>
      <c r="J33">
        <v>0.85663204751589561</v>
      </c>
      <c r="K33">
        <f t="shared" si="1"/>
        <v>0.97344550854079048</v>
      </c>
      <c r="L33">
        <v>1106.614785992218</v>
      </c>
      <c r="M33">
        <v>5.1146127249020457E-3</v>
      </c>
      <c r="O33">
        <f t="shared" si="0"/>
        <v>5.4073951944784981E-3</v>
      </c>
      <c r="Q33" t="s">
        <v>2</v>
      </c>
      <c r="R33">
        <v>0.97344550854079048</v>
      </c>
      <c r="S33">
        <v>5.4073951944784981E-3</v>
      </c>
    </row>
    <row r="34" spans="2:19">
      <c r="B34" t="s">
        <v>319</v>
      </c>
      <c r="C34" t="s">
        <v>83</v>
      </c>
      <c r="D34" s="279">
        <v>2083374</v>
      </c>
      <c r="E34" s="279">
        <v>25220</v>
      </c>
      <c r="F34">
        <v>0.59</v>
      </c>
      <c r="G34">
        <v>11.133900000000001</v>
      </c>
      <c r="H34">
        <v>630000</v>
      </c>
      <c r="I34">
        <v>1140000</v>
      </c>
      <c r="J34">
        <v>0.54718931886449573</v>
      </c>
      <c r="K34">
        <f t="shared" si="1"/>
        <v>0.30239409726722133</v>
      </c>
      <c r="L34">
        <v>47750</v>
      </c>
      <c r="M34">
        <v>1.0583778966131907E-2</v>
      </c>
      <c r="O34">
        <f t="shared" si="0"/>
        <v>5.65839463260852E-3</v>
      </c>
      <c r="Q34" t="s">
        <v>83</v>
      </c>
      <c r="R34">
        <v>0.30239409726722133</v>
      </c>
      <c r="S34">
        <v>5.65839463260852E-3</v>
      </c>
    </row>
    <row r="35" spans="2:19">
      <c r="B35" t="s">
        <v>322</v>
      </c>
      <c r="C35" t="s">
        <v>5</v>
      </c>
      <c r="D35" s="279">
        <v>10099265</v>
      </c>
      <c r="E35" s="279">
        <v>410340</v>
      </c>
      <c r="F35">
        <v>0.88</v>
      </c>
      <c r="G35">
        <v>470.85805999999997</v>
      </c>
      <c r="H35">
        <v>28000000</v>
      </c>
      <c r="I35">
        <v>26000000</v>
      </c>
      <c r="J35">
        <v>2.5744447739513716</v>
      </c>
      <c r="K35">
        <f t="shared" si="1"/>
        <v>2.7724789873322466</v>
      </c>
      <c r="L35">
        <v>2705.7497181510712</v>
      </c>
      <c r="M35">
        <v>5.7830512779820454E-3</v>
      </c>
      <c r="O35">
        <f t="shared" si="0"/>
        <v>5.9465903588864976E-3</v>
      </c>
      <c r="Q35" t="s">
        <v>5</v>
      </c>
      <c r="R35">
        <v>2.7724789873322466</v>
      </c>
      <c r="S35">
        <v>5.9465903588864976E-3</v>
      </c>
    </row>
    <row r="36" spans="2:19">
      <c r="B36" t="s">
        <v>310</v>
      </c>
      <c r="C36" t="s">
        <v>309</v>
      </c>
      <c r="D36" s="279">
        <v>2877797</v>
      </c>
      <c r="E36" s="279">
        <v>27400</v>
      </c>
      <c r="F36">
        <v>0.63</v>
      </c>
      <c r="G36">
        <v>12.490260000000001</v>
      </c>
      <c r="H36">
        <v>800000</v>
      </c>
      <c r="I36">
        <v>800000</v>
      </c>
      <c r="J36">
        <v>0.27799042114506339</v>
      </c>
      <c r="K36">
        <f t="shared" si="1"/>
        <v>0.27799042114506339</v>
      </c>
      <c r="L36">
        <v>4040.4040404040402</v>
      </c>
      <c r="M36">
        <v>6.1044005097174421E-3</v>
      </c>
      <c r="O36">
        <f t="shared" si="0"/>
        <v>6.4049907688070538E-3</v>
      </c>
      <c r="Q36" t="s">
        <v>594</v>
      </c>
      <c r="R36">
        <v>0.27799042114506339</v>
      </c>
      <c r="S36">
        <v>6.4049907688070538E-3</v>
      </c>
    </row>
    <row r="37" spans="2:19">
      <c r="B37" t="s">
        <v>308</v>
      </c>
      <c r="C37" t="s">
        <v>30</v>
      </c>
      <c r="D37" s="279">
        <v>8737371</v>
      </c>
      <c r="E37" s="279">
        <v>87460</v>
      </c>
      <c r="F37">
        <v>0.56000000000000005</v>
      </c>
      <c r="G37">
        <v>46.279110000000003</v>
      </c>
      <c r="H37">
        <v>3100000</v>
      </c>
      <c r="I37">
        <v>2350000</v>
      </c>
      <c r="J37">
        <v>0.26895962183590466</v>
      </c>
      <c r="K37">
        <f t="shared" si="1"/>
        <v>0.35479779901757635</v>
      </c>
      <c r="L37">
        <v>609.87654320987656</v>
      </c>
      <c r="M37">
        <v>5.3659644864486565E-3</v>
      </c>
      <c r="O37">
        <f t="shared" si="0"/>
        <v>6.6984866390040771E-3</v>
      </c>
      <c r="Q37" t="s">
        <v>30</v>
      </c>
      <c r="R37">
        <v>0.35479779901757635</v>
      </c>
      <c r="S37">
        <v>6.6984866390040771E-3</v>
      </c>
    </row>
    <row r="38" spans="2:19">
      <c r="B38" t="s">
        <v>327</v>
      </c>
      <c r="C38" t="s">
        <v>6</v>
      </c>
      <c r="D38" s="279">
        <v>4937786</v>
      </c>
      <c r="E38" s="279">
        <v>68890</v>
      </c>
      <c r="F38">
        <v>0.63</v>
      </c>
      <c r="G38">
        <v>355.16696000000002</v>
      </c>
      <c r="H38">
        <v>25199000</v>
      </c>
      <c r="I38">
        <v>24887000</v>
      </c>
      <c r="J38">
        <v>5.0401131195236086</v>
      </c>
      <c r="K38">
        <f t="shared" si="1"/>
        <v>5.1032993329399048</v>
      </c>
      <c r="L38">
        <v>9478.2196296296297</v>
      </c>
      <c r="M38">
        <v>7.606074590692514E-3</v>
      </c>
      <c r="O38">
        <f t="shared" si="0"/>
        <v>7.09497302339159E-3</v>
      </c>
      <c r="Q38" t="s">
        <v>6</v>
      </c>
      <c r="R38">
        <v>5.1032993329399048</v>
      </c>
      <c r="S38">
        <v>7.09497302339159E-3</v>
      </c>
    </row>
    <row r="39" spans="2:19">
      <c r="B39" t="s">
        <v>326</v>
      </c>
      <c r="C39" t="s">
        <v>34</v>
      </c>
      <c r="D39" s="279">
        <v>625978</v>
      </c>
      <c r="E39" s="279">
        <v>2590</v>
      </c>
      <c r="F39">
        <v>0.88</v>
      </c>
      <c r="G39">
        <v>61.065570000000001</v>
      </c>
      <c r="H39">
        <v>4540000</v>
      </c>
      <c r="I39">
        <v>4750000</v>
      </c>
      <c r="J39">
        <v>7.5881261002782843</v>
      </c>
      <c r="K39">
        <f t="shared" si="1"/>
        <v>7.2526510516344027</v>
      </c>
      <c r="L39">
        <v>5853.1976744186049</v>
      </c>
      <c r="M39">
        <v>8.0460675480074975E-3</v>
      </c>
      <c r="O39">
        <f t="shared" si="0"/>
        <v>7.4346313315342832E-3</v>
      </c>
      <c r="Q39" t="s">
        <v>34</v>
      </c>
      <c r="R39">
        <v>7.2526510516344027</v>
      </c>
      <c r="S39">
        <v>7.4346313315342832E-3</v>
      </c>
    </row>
    <row r="40" spans="2:19">
      <c r="B40" t="s">
        <v>323</v>
      </c>
      <c r="C40" t="s">
        <v>25</v>
      </c>
      <c r="D40" s="279">
        <v>10708981</v>
      </c>
      <c r="E40" s="279">
        <v>77240</v>
      </c>
      <c r="F40">
        <v>0.74</v>
      </c>
      <c r="G40">
        <v>215.35775000000001</v>
      </c>
      <c r="H40">
        <v>19500000</v>
      </c>
      <c r="I40">
        <v>18857000</v>
      </c>
      <c r="J40">
        <v>1.7608584794388933</v>
      </c>
      <c r="K40">
        <f t="shared" si="1"/>
        <v>1.8209015404920412</v>
      </c>
      <c r="L40">
        <v>3260.1374570446737</v>
      </c>
      <c r="M40">
        <v>8.983371687063103E-3</v>
      </c>
      <c r="O40">
        <f t="shared" si="0"/>
        <v>9.0547008408102345E-3</v>
      </c>
      <c r="Q40" t="s">
        <v>25</v>
      </c>
      <c r="R40">
        <v>1.8209015404920412</v>
      </c>
      <c r="S40">
        <v>9.0547008408102345E-3</v>
      </c>
    </row>
    <row r="41" spans="2:19">
      <c r="B41" t="s">
        <v>324</v>
      </c>
      <c r="C41" t="s">
        <v>12</v>
      </c>
      <c r="D41" s="279">
        <v>10196709</v>
      </c>
      <c r="E41" s="279">
        <v>91590</v>
      </c>
      <c r="F41">
        <v>0.66</v>
      </c>
      <c r="G41">
        <v>197.32724000000002</v>
      </c>
      <c r="H41">
        <v>24819741</v>
      </c>
      <c r="I41">
        <v>20111210</v>
      </c>
      <c r="J41">
        <v>1.9723236193167815</v>
      </c>
      <c r="K41">
        <f t="shared" si="1"/>
        <v>2.4340932942187523</v>
      </c>
      <c r="L41">
        <v>10155.644375</v>
      </c>
      <c r="M41">
        <v>1.0008226057842176E-2</v>
      </c>
      <c r="O41">
        <f t="shared" si="0"/>
        <v>1.257795983970586E-2</v>
      </c>
      <c r="Q41" t="s">
        <v>12</v>
      </c>
      <c r="R41">
        <v>2.4340932942187523</v>
      </c>
      <c r="S41">
        <v>1.257795983970586E-2</v>
      </c>
    </row>
    <row r="42" spans="2:19">
      <c r="B42" t="s">
        <v>329</v>
      </c>
      <c r="C42" t="s">
        <v>68</v>
      </c>
      <c r="D42" s="279">
        <v>2078938</v>
      </c>
      <c r="E42" s="279">
        <v>20140</v>
      </c>
      <c r="F42">
        <v>0.55000000000000004</v>
      </c>
      <c r="G42">
        <v>46.10378</v>
      </c>
      <c r="H42">
        <v>9800000</v>
      </c>
      <c r="I42">
        <v>9000000</v>
      </c>
      <c r="J42">
        <v>4.3291334325506581</v>
      </c>
      <c r="K42">
        <f t="shared" si="1"/>
        <v>4.713945293221828</v>
      </c>
      <c r="L42">
        <v>1975.3086419753085</v>
      </c>
      <c r="M42">
        <v>1.9552083491741416E-2</v>
      </c>
      <c r="O42">
        <f t="shared" si="0"/>
        <v>2.1256391558349446E-2</v>
      </c>
      <c r="Q42" t="s">
        <v>68</v>
      </c>
      <c r="R42">
        <v>4.713945293221828</v>
      </c>
      <c r="S42">
        <v>2.1256391558349446E-2</v>
      </c>
    </row>
    <row r="43" spans="2:19">
      <c r="B43" t="s">
        <v>330</v>
      </c>
      <c r="C43" t="s">
        <v>125</v>
      </c>
      <c r="D43" s="279">
        <v>9660351</v>
      </c>
      <c r="E43" s="279">
        <v>90530</v>
      </c>
      <c r="F43">
        <v>0.72</v>
      </c>
      <c r="G43">
        <v>133.44570999999999</v>
      </c>
      <c r="H43">
        <v>34000000</v>
      </c>
      <c r="I43">
        <v>34000000</v>
      </c>
      <c r="J43">
        <v>3.5195408531222108</v>
      </c>
      <c r="K43">
        <f t="shared" si="1"/>
        <v>3.5195408531222108</v>
      </c>
      <c r="L43" t="s">
        <v>295</v>
      </c>
      <c r="M43">
        <v>2.347321412852758E-2</v>
      </c>
      <c r="O43">
        <f t="shared" si="0"/>
        <v>2.5478526061272412E-2</v>
      </c>
      <c r="Q43" t="s">
        <v>171</v>
      </c>
      <c r="R43">
        <v>3.5195408531222108</v>
      </c>
      <c r="S43">
        <v>2.5478526061272412E-2</v>
      </c>
    </row>
    <row r="44" spans="2:19">
      <c r="B44" t="s">
        <v>331</v>
      </c>
      <c r="C44" t="s">
        <v>97</v>
      </c>
      <c r="D44" s="279">
        <v>4105267</v>
      </c>
      <c r="E44" s="279">
        <v>55960</v>
      </c>
      <c r="F44">
        <v>0.57999999999999996</v>
      </c>
      <c r="G44">
        <v>50.523520000000005</v>
      </c>
      <c r="H44">
        <v>86076000</v>
      </c>
      <c r="I44">
        <v>30309000</v>
      </c>
      <c r="J44">
        <v>7.3829546287732324</v>
      </c>
      <c r="K44">
        <f t="shared" si="1"/>
        <v>20.96721114607162</v>
      </c>
      <c r="L44">
        <v>165665.62272727274</v>
      </c>
      <c r="M44">
        <v>5.8742128857078066E-2</v>
      </c>
      <c r="O44">
        <f t="shared" si="0"/>
        <v>0.17036817703912946</v>
      </c>
      <c r="Q44" t="s">
        <v>97</v>
      </c>
      <c r="R44">
        <v>20.96721114607162</v>
      </c>
      <c r="S44">
        <v>0.17036817703912946</v>
      </c>
    </row>
  </sheetData>
  <autoFilter ref="B1:O1" xr:uid="{ADFDC4B8-603D-4F6C-8C65-44BB73914338}">
    <sortState xmlns:xlrd2="http://schemas.microsoft.com/office/spreadsheetml/2017/richdata2" ref="B2:O44">
      <sortCondition ref="O1"/>
    </sortState>
  </autoFilter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Y150"/>
  <sheetViews>
    <sheetView showZeros="0" zoomScale="55" zoomScaleNormal="55" zoomScaleSheetLayoutView="100" workbookViewId="0">
      <selection activeCell="C8" sqref="C8:C50"/>
    </sheetView>
  </sheetViews>
  <sheetFormatPr defaultColWidth="9.109375" defaultRowHeight="14.4" outlineLevelCol="1"/>
  <cols>
    <col min="1" max="2" width="3.5546875" style="3" customWidth="1"/>
    <col min="3" max="3" width="23.33203125" style="2" customWidth="1"/>
    <col min="4" max="4" width="21.6640625" style="2" customWidth="1" outlineLevel="1"/>
    <col min="5" max="5" width="18.88671875" style="2" customWidth="1" outlineLevel="1"/>
    <col min="6" max="6" width="22.6640625" style="20" customWidth="1"/>
    <col min="7" max="7" width="22.6640625" style="20" customWidth="1" collapsed="1"/>
    <col min="8" max="10" width="22.6640625" style="20" customWidth="1"/>
    <col min="11" max="11" width="3.5546875" style="3" customWidth="1"/>
    <col min="12" max="12" width="23.33203125" style="2" customWidth="1"/>
    <col min="13" max="13" width="21.6640625" style="2" customWidth="1" outlineLevel="1"/>
    <col min="14" max="14" width="18.88671875" style="2" customWidth="1" outlineLevel="1"/>
    <col min="15" max="15" width="22.6640625" style="20" customWidth="1"/>
    <col min="16" max="16" width="22.6640625" style="20" customWidth="1" collapsed="1"/>
    <col min="17" max="19" width="22.6640625" style="20" customWidth="1"/>
    <col min="20" max="20" width="3.5546875" style="3" customWidth="1"/>
    <col min="21" max="21" width="23.33203125" style="2" customWidth="1"/>
    <col min="22" max="22" width="21.6640625" style="2" customWidth="1" outlineLevel="1"/>
    <col min="23" max="23" width="18.88671875" style="2" customWidth="1" outlineLevel="1"/>
    <col min="24" max="24" width="22.6640625" style="20" customWidth="1"/>
    <col min="25" max="25" width="22.6640625" style="20" customWidth="1" collapsed="1"/>
    <col min="26" max="28" width="22.6640625" style="20" customWidth="1"/>
    <col min="29" max="31" width="3.5546875" style="3" customWidth="1"/>
    <col min="32" max="32" width="23.33203125" style="2" customWidth="1"/>
    <col min="33" max="33" width="21.6640625" style="2" customWidth="1" outlineLevel="1"/>
    <col min="34" max="34" width="18.88671875" style="2" customWidth="1" outlineLevel="1"/>
    <col min="35" max="35" width="22.6640625" style="20" customWidth="1"/>
    <col min="36" max="36" width="22.6640625" style="20" customWidth="1" collapsed="1"/>
    <col min="37" max="40" width="22.6640625" style="20" customWidth="1"/>
    <col min="41" max="41" width="17.6640625" style="3" customWidth="1"/>
    <col min="42" max="42" width="11.88671875" style="3" customWidth="1"/>
    <col min="43" max="43" width="21" style="3" customWidth="1"/>
    <col min="44" max="44" width="31.44140625" style="2" bestFit="1" customWidth="1"/>
    <col min="45" max="45" width="21.6640625" style="2" customWidth="1"/>
    <col min="46" max="50" width="22.6640625" style="3" customWidth="1"/>
    <col min="51" max="51" width="22.6640625" style="20" customWidth="1"/>
    <col min="52" max="16384" width="9.109375" style="20"/>
  </cols>
  <sheetData>
    <row r="1" spans="3:51" s="3" customFormat="1" ht="15.6">
      <c r="C1" s="12"/>
      <c r="D1" s="12"/>
      <c r="E1" s="2"/>
      <c r="F1" s="20"/>
      <c r="G1" s="20"/>
      <c r="H1" s="20"/>
      <c r="I1" s="20"/>
      <c r="J1" s="20"/>
      <c r="L1" s="12"/>
      <c r="M1" s="12"/>
      <c r="N1" s="2"/>
      <c r="O1" s="20"/>
      <c r="P1" s="20"/>
      <c r="Q1" s="20"/>
      <c r="R1" s="20"/>
      <c r="S1" s="20"/>
      <c r="U1" s="12"/>
      <c r="V1" s="12"/>
      <c r="W1" s="2"/>
      <c r="X1" s="20"/>
      <c r="Y1" s="20"/>
      <c r="Z1" s="20"/>
      <c r="AA1" s="20"/>
      <c r="AB1" s="20"/>
      <c r="AF1" s="12"/>
      <c r="AG1" s="12"/>
      <c r="AH1" s="2"/>
      <c r="AI1" s="20"/>
      <c r="AJ1" s="20"/>
      <c r="AK1" s="20"/>
      <c r="AL1" s="20"/>
      <c r="AM1" s="20"/>
      <c r="AN1" s="20"/>
      <c r="AR1" s="12"/>
      <c r="AS1" s="12"/>
    </row>
    <row r="2" spans="3:51" s="3" customFormat="1" ht="15.6">
      <c r="C2" s="12"/>
      <c r="D2" s="12"/>
      <c r="E2" s="2"/>
      <c r="F2" s="20"/>
      <c r="G2" s="20"/>
      <c r="H2" s="20"/>
      <c r="I2" s="20"/>
      <c r="J2" s="20"/>
      <c r="L2" s="12"/>
      <c r="M2" s="12"/>
      <c r="N2" s="2"/>
      <c r="O2" s="20"/>
      <c r="P2" s="20"/>
      <c r="Q2" s="20"/>
      <c r="R2" s="20"/>
      <c r="S2" s="20"/>
      <c r="U2" s="12"/>
      <c r="V2" s="12"/>
      <c r="W2" s="2"/>
      <c r="X2" s="20"/>
      <c r="Y2" s="20"/>
      <c r="Z2" s="20"/>
      <c r="AA2" s="20"/>
      <c r="AB2" s="20"/>
      <c r="AF2" s="12"/>
      <c r="AG2" s="12"/>
      <c r="AH2" s="2"/>
      <c r="AI2" s="20"/>
      <c r="AJ2" s="20"/>
      <c r="AK2" s="20"/>
      <c r="AL2" s="20"/>
      <c r="AM2" s="20"/>
      <c r="AN2" s="20"/>
      <c r="AR2" s="12"/>
      <c r="AS2" s="12"/>
    </row>
    <row r="3" spans="3:51" s="3" customFormat="1">
      <c r="C3" s="2"/>
      <c r="D3" s="2"/>
      <c r="E3" s="2"/>
      <c r="F3" s="155"/>
      <c r="G3" s="155"/>
      <c r="H3" s="155"/>
      <c r="I3" s="155"/>
      <c r="J3" s="155"/>
      <c r="L3" s="2"/>
      <c r="M3" s="2"/>
      <c r="N3" s="2"/>
      <c r="O3" s="155"/>
      <c r="P3" s="155"/>
      <c r="Q3" s="155"/>
      <c r="R3" s="155"/>
      <c r="S3" s="155"/>
      <c r="U3" s="2"/>
      <c r="V3" s="2"/>
      <c r="W3" s="2"/>
      <c r="X3" s="155"/>
      <c r="Y3" s="155"/>
      <c r="Z3" s="155"/>
      <c r="AA3" s="155"/>
      <c r="AB3" s="155"/>
      <c r="AF3" s="2"/>
      <c r="AG3" s="2"/>
      <c r="AH3" s="2"/>
      <c r="AI3" s="155"/>
      <c r="AJ3" s="155"/>
      <c r="AK3" s="155"/>
      <c r="AL3" s="155"/>
      <c r="AM3" s="155"/>
      <c r="AN3" s="155"/>
      <c r="AR3" s="2"/>
      <c r="AS3" s="2"/>
    </row>
    <row r="4" spans="3:51" s="1" customFormat="1" ht="21">
      <c r="C4" s="18"/>
      <c r="D4" s="18" t="s">
        <v>87</v>
      </c>
      <c r="E4" s="19"/>
      <c r="F4" s="156" t="s">
        <v>84</v>
      </c>
      <c r="G4" s="157"/>
      <c r="H4" s="158" t="s">
        <v>86</v>
      </c>
      <c r="I4" s="159"/>
      <c r="J4" s="160" t="s">
        <v>85</v>
      </c>
      <c r="L4" s="18"/>
      <c r="M4" s="18" t="s">
        <v>87</v>
      </c>
      <c r="N4" s="19"/>
      <c r="O4" s="156" t="s">
        <v>84</v>
      </c>
      <c r="P4" s="157"/>
      <c r="Q4" s="158" t="s">
        <v>86</v>
      </c>
      <c r="R4" s="159"/>
      <c r="S4" s="160" t="s">
        <v>85</v>
      </c>
      <c r="U4" s="18"/>
      <c r="V4" s="18" t="s">
        <v>87</v>
      </c>
      <c r="W4" s="19"/>
      <c r="X4" s="156" t="s">
        <v>84</v>
      </c>
      <c r="Y4" s="157"/>
      <c r="Z4" s="158" t="s">
        <v>86</v>
      </c>
      <c r="AA4" s="159"/>
      <c r="AB4" s="160" t="s">
        <v>85</v>
      </c>
      <c r="AF4" s="18" t="s">
        <v>87</v>
      </c>
      <c r="AG4" s="18"/>
      <c r="AH4" s="19"/>
      <c r="AI4" s="156" t="s">
        <v>84</v>
      </c>
      <c r="AJ4" s="157"/>
      <c r="AK4" s="158" t="s">
        <v>86</v>
      </c>
      <c r="AL4" s="159"/>
      <c r="AM4" s="160" t="s">
        <v>85</v>
      </c>
      <c r="AN4" s="161"/>
      <c r="AO4" s="39"/>
      <c r="AQ4" s="3"/>
      <c r="AR4" s="18" t="s">
        <v>87</v>
      </c>
      <c r="AS4" s="18"/>
      <c r="AT4" s="3"/>
      <c r="AU4" s="3"/>
      <c r="AV4" s="3"/>
      <c r="AW4" s="3"/>
      <c r="AX4" s="39"/>
    </row>
    <row r="5" spans="3:51" s="3" customFormat="1" ht="18">
      <c r="C5" s="142"/>
      <c r="D5" s="142" t="s">
        <v>360</v>
      </c>
      <c r="E5" s="8"/>
      <c r="F5" s="20"/>
      <c r="G5" s="20"/>
      <c r="H5" s="20"/>
      <c r="I5" s="20"/>
      <c r="J5" s="20"/>
      <c r="L5" s="142"/>
      <c r="M5" s="142" t="s">
        <v>206</v>
      </c>
      <c r="N5" s="8"/>
      <c r="O5" s="20"/>
      <c r="P5" s="20"/>
      <c r="Q5" s="20"/>
      <c r="R5" s="20"/>
      <c r="S5" s="20"/>
      <c r="U5" s="142"/>
      <c r="V5" s="142" t="s">
        <v>168</v>
      </c>
      <c r="W5" s="8"/>
      <c r="X5" s="20"/>
      <c r="Y5" s="20"/>
      <c r="Z5" s="20"/>
      <c r="AA5" s="20"/>
      <c r="AB5" s="20"/>
      <c r="AF5" s="142" t="s">
        <v>106</v>
      </c>
      <c r="AG5" s="8"/>
      <c r="AH5" s="8"/>
      <c r="AI5" s="20"/>
      <c r="AJ5" s="20"/>
      <c r="AK5" s="20"/>
      <c r="AL5" s="20"/>
      <c r="AM5" s="20"/>
      <c r="AN5" s="20"/>
      <c r="AR5" s="142" t="s">
        <v>133</v>
      </c>
      <c r="AS5" s="8"/>
    </row>
    <row r="6" spans="3:51" s="3" customFormat="1" ht="51.75" customHeight="1">
      <c r="C6" s="85"/>
      <c r="D6" s="86" t="s">
        <v>120</v>
      </c>
      <c r="E6" s="86" t="s">
        <v>92</v>
      </c>
      <c r="F6" s="162" t="s">
        <v>131</v>
      </c>
      <c r="G6" s="162" t="s">
        <v>170</v>
      </c>
      <c r="H6" s="162" t="s">
        <v>126</v>
      </c>
      <c r="I6" s="162" t="s">
        <v>130</v>
      </c>
      <c r="J6" s="162" t="s">
        <v>128</v>
      </c>
      <c r="L6" s="85"/>
      <c r="M6" s="86" t="s">
        <v>120</v>
      </c>
      <c r="N6" s="86" t="s">
        <v>92</v>
      </c>
      <c r="O6" s="162" t="s">
        <v>131</v>
      </c>
      <c r="P6" s="162" t="s">
        <v>170</v>
      </c>
      <c r="Q6" s="162" t="s">
        <v>126</v>
      </c>
      <c r="R6" s="162" t="s">
        <v>130</v>
      </c>
      <c r="S6" s="162" t="s">
        <v>128</v>
      </c>
      <c r="U6" s="85"/>
      <c r="V6" s="86" t="s">
        <v>120</v>
      </c>
      <c r="W6" s="86" t="s">
        <v>92</v>
      </c>
      <c r="X6" s="162" t="s">
        <v>131</v>
      </c>
      <c r="Y6" s="162" t="s">
        <v>170</v>
      </c>
      <c r="Z6" s="162" t="s">
        <v>126</v>
      </c>
      <c r="AA6" s="162" t="s">
        <v>130</v>
      </c>
      <c r="AB6" s="162" t="s">
        <v>128</v>
      </c>
      <c r="AF6" s="85"/>
      <c r="AG6" s="86" t="s">
        <v>120</v>
      </c>
      <c r="AH6" s="86" t="s">
        <v>92</v>
      </c>
      <c r="AI6" s="162" t="s">
        <v>131</v>
      </c>
      <c r="AJ6" s="162" t="s">
        <v>130</v>
      </c>
      <c r="AK6" s="162" t="s">
        <v>129</v>
      </c>
      <c r="AL6" s="162" t="s">
        <v>126</v>
      </c>
      <c r="AM6" s="162" t="s">
        <v>127</v>
      </c>
      <c r="AN6" s="162" t="s">
        <v>128</v>
      </c>
      <c r="AQ6" s="85"/>
      <c r="AR6" s="86" t="s">
        <v>120</v>
      </c>
      <c r="AS6" s="87" t="s">
        <v>131</v>
      </c>
      <c r="AT6" s="87" t="s">
        <v>130</v>
      </c>
      <c r="AU6" s="87" t="s">
        <v>129</v>
      </c>
      <c r="AV6" s="87" t="s">
        <v>126</v>
      </c>
      <c r="AW6" s="87" t="s">
        <v>127</v>
      </c>
      <c r="AX6" s="87" t="s">
        <v>128</v>
      </c>
    </row>
    <row r="7" spans="3:51" ht="27" customHeight="1">
      <c r="C7" s="125"/>
      <c r="D7" s="89"/>
      <c r="E7" s="89"/>
      <c r="F7" s="123"/>
      <c r="G7" s="123"/>
      <c r="H7" s="123"/>
      <c r="I7" s="123"/>
      <c r="J7" s="123"/>
      <c r="L7" s="125"/>
      <c r="M7" s="89"/>
      <c r="N7" s="89"/>
      <c r="O7" s="123"/>
      <c r="P7" s="123"/>
      <c r="Q7" s="123"/>
      <c r="R7" s="123"/>
      <c r="S7" s="123"/>
      <c r="U7" s="125"/>
      <c r="V7" s="89"/>
      <c r="W7" s="89"/>
      <c r="X7" s="123"/>
      <c r="Y7" s="123"/>
      <c r="Z7" s="123"/>
      <c r="AA7" s="123"/>
      <c r="AB7" s="123"/>
      <c r="AF7" s="125" t="s">
        <v>38</v>
      </c>
      <c r="AG7" s="89" t="s">
        <v>95</v>
      </c>
      <c r="AH7" s="89"/>
      <c r="AI7" s="123" t="s">
        <v>79</v>
      </c>
      <c r="AJ7" s="123" t="s">
        <v>79</v>
      </c>
      <c r="AK7" s="123" t="s">
        <v>79</v>
      </c>
      <c r="AL7" s="123" t="s">
        <v>79</v>
      </c>
      <c r="AM7" s="123" t="s">
        <v>79</v>
      </c>
      <c r="AN7" s="123" t="s">
        <v>79</v>
      </c>
      <c r="AO7" s="129">
        <f>SUM(AI7:AN7)</f>
        <v>0</v>
      </c>
      <c r="AP7" s="38">
        <f>AO7-AY7</f>
        <v>0</v>
      </c>
      <c r="AQ7" s="125" t="s">
        <v>38</v>
      </c>
      <c r="AR7" s="89" t="s">
        <v>95</v>
      </c>
      <c r="AS7" s="123" t="s">
        <v>79</v>
      </c>
      <c r="AT7" s="123" t="s">
        <v>79</v>
      </c>
      <c r="AU7" s="123" t="s">
        <v>79</v>
      </c>
      <c r="AV7" s="123" t="s">
        <v>79</v>
      </c>
      <c r="AW7" s="123" t="s">
        <v>79</v>
      </c>
      <c r="AX7" s="123" t="s">
        <v>79</v>
      </c>
      <c r="AY7" s="155"/>
    </row>
    <row r="8" spans="3:51" ht="24.9" customHeight="1">
      <c r="C8" s="125" t="s">
        <v>23</v>
      </c>
      <c r="D8" s="89" t="s">
        <v>123</v>
      </c>
      <c r="E8" s="89"/>
      <c r="F8" s="123">
        <v>100</v>
      </c>
      <c r="G8" s="123">
        <v>0</v>
      </c>
      <c r="H8" s="123">
        <v>0</v>
      </c>
      <c r="I8" s="123">
        <v>0</v>
      </c>
      <c r="J8" s="123">
        <v>0</v>
      </c>
      <c r="L8" s="125" t="s">
        <v>23</v>
      </c>
      <c r="M8" s="89" t="s">
        <v>123</v>
      </c>
      <c r="N8" s="89"/>
      <c r="O8" s="123">
        <v>100</v>
      </c>
      <c r="P8" s="123"/>
      <c r="Q8" s="123"/>
      <c r="R8" s="123"/>
      <c r="S8" s="123"/>
      <c r="U8" s="125" t="s">
        <v>23</v>
      </c>
      <c r="V8" s="89" t="s">
        <v>123</v>
      </c>
      <c r="W8" s="89"/>
      <c r="X8" s="123">
        <v>100</v>
      </c>
      <c r="Y8" s="123"/>
      <c r="Z8" s="123"/>
      <c r="AA8" s="123"/>
      <c r="AB8" s="123"/>
      <c r="AF8" s="125" t="s">
        <v>23</v>
      </c>
      <c r="AG8" s="89" t="s">
        <v>123</v>
      </c>
      <c r="AH8" s="89"/>
      <c r="AI8" s="123">
        <v>100</v>
      </c>
      <c r="AJ8" s="123"/>
      <c r="AK8" s="123"/>
      <c r="AL8" s="123"/>
      <c r="AM8" s="123"/>
      <c r="AN8" s="123"/>
      <c r="AO8" s="129">
        <f>SUM(AI8:AN8)</f>
        <v>100</v>
      </c>
      <c r="AP8" s="38">
        <f>AO8-AY8</f>
        <v>100</v>
      </c>
      <c r="AQ8" s="125" t="s">
        <v>23</v>
      </c>
      <c r="AR8" s="89" t="s">
        <v>123</v>
      </c>
      <c r="AS8" s="123">
        <v>100</v>
      </c>
      <c r="AT8" s="123"/>
      <c r="AU8" s="123"/>
      <c r="AV8" s="123"/>
      <c r="AW8" s="123"/>
      <c r="AX8" s="123"/>
      <c r="AY8" s="155"/>
    </row>
    <row r="9" spans="3:51" ht="24.9" customHeight="1">
      <c r="C9" s="125" t="s">
        <v>30</v>
      </c>
      <c r="D9" s="89" t="s">
        <v>122</v>
      </c>
      <c r="E9" s="89"/>
      <c r="F9" s="123">
        <v>0</v>
      </c>
      <c r="G9" s="123">
        <v>0</v>
      </c>
      <c r="H9" s="123">
        <v>100</v>
      </c>
      <c r="I9" s="123">
        <v>0</v>
      </c>
      <c r="J9" s="123">
        <v>0</v>
      </c>
      <c r="L9" s="125" t="s">
        <v>30</v>
      </c>
      <c r="M9" s="89" t="s">
        <v>122</v>
      </c>
      <c r="N9" s="89"/>
      <c r="O9" s="123"/>
      <c r="P9" s="123"/>
      <c r="Q9" s="123">
        <v>100</v>
      </c>
      <c r="R9" s="123"/>
      <c r="S9" s="123"/>
      <c r="U9" s="125" t="s">
        <v>30</v>
      </c>
      <c r="V9" s="89" t="s">
        <v>122</v>
      </c>
      <c r="W9" s="89"/>
      <c r="X9" s="123"/>
      <c r="Y9" s="123"/>
      <c r="Z9" s="123">
        <v>100</v>
      </c>
      <c r="AA9" s="123"/>
      <c r="AB9" s="123"/>
      <c r="AF9" s="125" t="s">
        <v>30</v>
      </c>
      <c r="AG9" s="89" t="s">
        <v>122</v>
      </c>
      <c r="AH9" s="89"/>
      <c r="AI9" s="123"/>
      <c r="AJ9" s="123"/>
      <c r="AK9" s="123">
        <v>13.5</v>
      </c>
      <c r="AL9" s="163">
        <v>86.5</v>
      </c>
      <c r="AM9" s="123"/>
      <c r="AN9" s="123"/>
      <c r="AO9" s="129">
        <f>SUM(AI9:AN9)</f>
        <v>100</v>
      </c>
      <c r="AP9" s="38">
        <f>AO9-AY9</f>
        <v>100</v>
      </c>
      <c r="AQ9" s="125" t="s">
        <v>30</v>
      </c>
      <c r="AR9" s="89" t="s">
        <v>122</v>
      </c>
      <c r="AS9" s="123"/>
      <c r="AT9" s="123"/>
      <c r="AU9" s="123">
        <v>13.5</v>
      </c>
      <c r="AV9" s="123">
        <v>86.5</v>
      </c>
      <c r="AW9" s="123"/>
      <c r="AX9" s="123"/>
      <c r="AY9" s="155"/>
    </row>
    <row r="10" spans="3:51" ht="24.9" customHeight="1">
      <c r="C10" s="125" t="s">
        <v>167</v>
      </c>
      <c r="D10" s="89" t="s">
        <v>122</v>
      </c>
      <c r="E10" s="89"/>
      <c r="F10" s="123">
        <v>13</v>
      </c>
      <c r="G10" s="123">
        <v>1</v>
      </c>
      <c r="H10" s="123">
        <v>1</v>
      </c>
      <c r="I10" s="123">
        <v>1</v>
      </c>
      <c r="J10" s="123">
        <v>0</v>
      </c>
      <c r="L10" s="125" t="s">
        <v>167</v>
      </c>
      <c r="M10" s="89" t="s">
        <v>122</v>
      </c>
      <c r="N10" s="89"/>
      <c r="O10" s="123">
        <v>13</v>
      </c>
      <c r="P10" s="123">
        <v>1</v>
      </c>
      <c r="Q10" s="123">
        <v>1</v>
      </c>
      <c r="R10" s="123">
        <v>1</v>
      </c>
      <c r="S10" s="123"/>
      <c r="U10" s="125" t="s">
        <v>167</v>
      </c>
      <c r="V10" s="89" t="s">
        <v>122</v>
      </c>
      <c r="W10" s="89"/>
      <c r="X10" s="123">
        <v>13</v>
      </c>
      <c r="Y10" s="123">
        <v>1</v>
      </c>
      <c r="Z10" s="123">
        <v>1</v>
      </c>
      <c r="AA10" s="123">
        <v>1</v>
      </c>
      <c r="AB10" s="123"/>
      <c r="AF10" s="125"/>
      <c r="AG10" s="89"/>
      <c r="AH10" s="89"/>
      <c r="AI10" s="123"/>
      <c r="AJ10" s="123"/>
      <c r="AK10" s="123"/>
      <c r="AL10" s="163"/>
      <c r="AM10" s="123"/>
      <c r="AN10" s="123"/>
      <c r="AO10" s="129"/>
      <c r="AP10" s="38"/>
      <c r="AQ10" s="125"/>
      <c r="AR10" s="89"/>
      <c r="AS10" s="123"/>
      <c r="AT10" s="123"/>
      <c r="AU10" s="123"/>
      <c r="AV10" s="123"/>
      <c r="AW10" s="123"/>
      <c r="AX10" s="123"/>
      <c r="AY10" s="155"/>
    </row>
    <row r="11" spans="3:51" ht="24.9" customHeight="1">
      <c r="C11" s="125" t="s">
        <v>68</v>
      </c>
      <c r="D11" s="89" t="s">
        <v>122</v>
      </c>
      <c r="E11" s="89"/>
      <c r="F11" s="123">
        <v>0</v>
      </c>
      <c r="G11" s="123">
        <v>5</v>
      </c>
      <c r="H11" s="123">
        <v>84</v>
      </c>
      <c r="I11" s="123">
        <v>11</v>
      </c>
      <c r="J11" s="123">
        <v>0</v>
      </c>
      <c r="L11" s="125" t="s">
        <v>68</v>
      </c>
      <c r="M11" s="89" t="s">
        <v>122</v>
      </c>
      <c r="N11" s="89"/>
      <c r="O11" s="123"/>
      <c r="P11" s="123">
        <v>15</v>
      </c>
      <c r="Q11" s="123">
        <v>72</v>
      </c>
      <c r="R11" s="123">
        <v>13</v>
      </c>
      <c r="S11" s="123"/>
      <c r="U11" s="125" t="s">
        <v>68</v>
      </c>
      <c r="V11" s="89" t="s">
        <v>122</v>
      </c>
      <c r="W11" s="89"/>
      <c r="X11" s="123"/>
      <c r="Y11" s="123">
        <v>4</v>
      </c>
      <c r="Z11" s="123">
        <v>84</v>
      </c>
      <c r="AA11" s="123">
        <v>12</v>
      </c>
      <c r="AB11" s="123"/>
      <c r="AF11" s="125" t="s">
        <v>68</v>
      </c>
      <c r="AG11" s="89" t="s">
        <v>122</v>
      </c>
      <c r="AH11" s="89"/>
      <c r="AI11" s="123"/>
      <c r="AJ11" s="123">
        <v>12</v>
      </c>
      <c r="AK11" s="123">
        <v>3</v>
      </c>
      <c r="AL11" s="123">
        <v>73</v>
      </c>
      <c r="AM11" s="123">
        <v>12</v>
      </c>
      <c r="AN11" s="123">
        <v>1</v>
      </c>
      <c r="AO11" s="129">
        <f>SUM(AI11:AN11)</f>
        <v>101</v>
      </c>
      <c r="AP11" s="38">
        <f>AO11-AY11</f>
        <v>101</v>
      </c>
      <c r="AQ11" s="125" t="s">
        <v>68</v>
      </c>
      <c r="AR11" s="89" t="s">
        <v>122</v>
      </c>
      <c r="AS11" s="123"/>
      <c r="AT11" s="123">
        <v>16</v>
      </c>
      <c r="AU11" s="123"/>
      <c r="AV11" s="123">
        <v>84</v>
      </c>
      <c r="AW11" s="123">
        <v>2</v>
      </c>
      <c r="AX11" s="123">
        <v>1</v>
      </c>
      <c r="AY11" s="155"/>
    </row>
    <row r="12" spans="3:51" ht="24.9" customHeight="1">
      <c r="C12" s="125" t="s">
        <v>3</v>
      </c>
      <c r="D12" s="89" t="s">
        <v>119</v>
      </c>
      <c r="E12" s="89"/>
      <c r="F12" s="123">
        <v>10</v>
      </c>
      <c r="G12" s="123">
        <v>48</v>
      </c>
      <c r="H12" s="123">
        <v>40</v>
      </c>
      <c r="I12" s="123"/>
      <c r="J12" s="123">
        <v>1</v>
      </c>
      <c r="L12" s="125" t="s">
        <v>3</v>
      </c>
      <c r="M12" s="89" t="s">
        <v>119</v>
      </c>
      <c r="N12" s="89"/>
      <c r="O12" s="123"/>
      <c r="P12" s="123"/>
      <c r="Q12" s="123"/>
      <c r="R12" s="123"/>
      <c r="S12" s="123"/>
      <c r="U12" s="125" t="s">
        <v>3</v>
      </c>
      <c r="V12" s="89" t="s">
        <v>119</v>
      </c>
      <c r="W12" s="89"/>
      <c r="X12" s="123">
        <v>20</v>
      </c>
      <c r="Y12" s="123">
        <v>40</v>
      </c>
      <c r="Z12" s="123">
        <v>40</v>
      </c>
      <c r="AA12" s="123"/>
      <c r="AB12" s="123"/>
      <c r="AF12" s="125" t="s">
        <v>3</v>
      </c>
      <c r="AG12" s="89" t="s">
        <v>119</v>
      </c>
      <c r="AH12" s="89"/>
      <c r="AI12" s="123">
        <v>15</v>
      </c>
      <c r="AJ12" s="123"/>
      <c r="AK12" s="123">
        <v>1</v>
      </c>
      <c r="AL12" s="123">
        <v>30</v>
      </c>
      <c r="AM12" s="123">
        <v>40</v>
      </c>
      <c r="AN12" s="123"/>
      <c r="AO12" s="129"/>
      <c r="AP12" s="38"/>
      <c r="AQ12" s="125" t="s">
        <v>3</v>
      </c>
      <c r="AR12" s="89" t="s">
        <v>119</v>
      </c>
      <c r="AS12" s="123" t="s">
        <v>79</v>
      </c>
      <c r="AT12" s="123" t="s">
        <v>79</v>
      </c>
      <c r="AU12" s="123" t="s">
        <v>79</v>
      </c>
      <c r="AV12" s="123" t="s">
        <v>79</v>
      </c>
      <c r="AW12" s="123" t="s">
        <v>79</v>
      </c>
      <c r="AX12" s="123" t="s">
        <v>79</v>
      </c>
      <c r="AY12" s="155"/>
    </row>
    <row r="13" spans="3:51" ht="24.9" customHeight="1">
      <c r="C13" s="125" t="s">
        <v>96</v>
      </c>
      <c r="D13" s="89" t="s">
        <v>119</v>
      </c>
      <c r="E13" s="89"/>
      <c r="F13" s="123">
        <v>60</v>
      </c>
      <c r="G13" s="123">
        <v>40</v>
      </c>
      <c r="H13" s="123">
        <v>60</v>
      </c>
      <c r="I13" s="123">
        <v>0</v>
      </c>
      <c r="J13" s="123"/>
      <c r="L13" s="125" t="s">
        <v>96</v>
      </c>
      <c r="M13" s="89" t="s">
        <v>119</v>
      </c>
      <c r="N13" s="89"/>
      <c r="O13" s="123">
        <v>58</v>
      </c>
      <c r="P13" s="123">
        <v>40</v>
      </c>
      <c r="Q13" s="123">
        <v>60</v>
      </c>
      <c r="R13" s="123"/>
      <c r="S13" s="123"/>
      <c r="U13" s="125" t="s">
        <v>96</v>
      </c>
      <c r="V13" s="89" t="s">
        <v>119</v>
      </c>
      <c r="W13" s="89"/>
      <c r="X13" s="123"/>
      <c r="Y13" s="123">
        <v>95</v>
      </c>
      <c r="Z13" s="123">
        <v>5</v>
      </c>
      <c r="AA13" s="123"/>
      <c r="AB13" s="123"/>
      <c r="AF13" s="125" t="s">
        <v>96</v>
      </c>
      <c r="AG13" s="89" t="s">
        <v>119</v>
      </c>
      <c r="AH13" s="89"/>
      <c r="AI13" s="123"/>
      <c r="AJ13" s="123"/>
      <c r="AK13" s="123"/>
      <c r="AL13" s="123">
        <v>2</v>
      </c>
      <c r="AM13" s="123"/>
      <c r="AN13" s="123"/>
      <c r="AO13" s="129"/>
      <c r="AP13" s="38"/>
      <c r="AQ13" s="125" t="s">
        <v>96</v>
      </c>
      <c r="AR13" s="89" t="s">
        <v>119</v>
      </c>
      <c r="AS13" s="123"/>
      <c r="AT13" s="123"/>
      <c r="AU13" s="123"/>
      <c r="AV13" s="123"/>
      <c r="AW13" s="123"/>
      <c r="AX13" s="123"/>
      <c r="AY13" s="155"/>
    </row>
    <row r="14" spans="3:51" ht="24.9" customHeight="1">
      <c r="C14" s="125" t="s">
        <v>24</v>
      </c>
      <c r="D14" s="89" t="s">
        <v>119</v>
      </c>
      <c r="E14" s="89"/>
      <c r="F14" s="123">
        <v>26</v>
      </c>
      <c r="G14" s="123">
        <v>64</v>
      </c>
      <c r="H14" s="123">
        <v>10</v>
      </c>
      <c r="I14" s="123"/>
      <c r="J14" s="123"/>
      <c r="L14" s="125" t="s">
        <v>24</v>
      </c>
      <c r="M14" s="89" t="s">
        <v>119</v>
      </c>
      <c r="N14" s="89"/>
      <c r="O14" s="123">
        <v>27</v>
      </c>
      <c r="P14" s="123">
        <v>64</v>
      </c>
      <c r="Q14" s="123">
        <v>9</v>
      </c>
      <c r="R14" s="123"/>
      <c r="S14" s="123"/>
      <c r="U14" s="125" t="s">
        <v>24</v>
      </c>
      <c r="V14" s="89" t="s">
        <v>119</v>
      </c>
      <c r="W14" s="89"/>
      <c r="X14" s="123">
        <v>34</v>
      </c>
      <c r="Y14" s="123">
        <v>58</v>
      </c>
      <c r="Z14" s="123">
        <v>8</v>
      </c>
      <c r="AA14" s="123"/>
      <c r="AB14" s="123"/>
      <c r="AF14" s="125" t="s">
        <v>24</v>
      </c>
      <c r="AG14" s="89" t="s">
        <v>119</v>
      </c>
      <c r="AH14" s="89"/>
      <c r="AI14" s="123">
        <v>56</v>
      </c>
      <c r="AJ14" s="123"/>
      <c r="AK14" s="123">
        <v>3</v>
      </c>
      <c r="AL14" s="123">
        <v>17</v>
      </c>
      <c r="AM14" s="123">
        <v>24</v>
      </c>
      <c r="AN14" s="123"/>
      <c r="AO14" s="129"/>
      <c r="AP14" s="38"/>
      <c r="AQ14" s="125" t="s">
        <v>24</v>
      </c>
      <c r="AR14" s="89" t="s">
        <v>119</v>
      </c>
      <c r="AS14" s="123">
        <v>56</v>
      </c>
      <c r="AT14" s="123"/>
      <c r="AU14" s="123">
        <v>3</v>
      </c>
      <c r="AV14" s="123">
        <v>17</v>
      </c>
      <c r="AW14" s="123">
        <v>24</v>
      </c>
      <c r="AX14" s="123"/>
      <c r="AY14" s="155"/>
    </row>
    <row r="15" spans="3:51" ht="24.9" customHeight="1">
      <c r="C15" s="125" t="s">
        <v>77</v>
      </c>
      <c r="D15" s="89" t="s">
        <v>123</v>
      </c>
      <c r="E15" s="89"/>
      <c r="F15" s="123">
        <v>39</v>
      </c>
      <c r="G15" s="123">
        <v>2</v>
      </c>
      <c r="H15" s="123">
        <v>52</v>
      </c>
      <c r="I15" s="123">
        <v>7</v>
      </c>
      <c r="J15" s="123">
        <v>0</v>
      </c>
      <c r="L15" s="125" t="s">
        <v>77</v>
      </c>
      <c r="M15" s="89" t="s">
        <v>123</v>
      </c>
      <c r="N15" s="89"/>
      <c r="O15" s="123">
        <v>38.46</v>
      </c>
      <c r="P15" s="123">
        <v>2.4</v>
      </c>
      <c r="Q15" s="123">
        <v>52.16</v>
      </c>
      <c r="R15" s="123">
        <v>6.98</v>
      </c>
      <c r="S15" s="123"/>
      <c r="U15" s="125" t="s">
        <v>77</v>
      </c>
      <c r="V15" s="89" t="s">
        <v>123</v>
      </c>
      <c r="W15" s="89"/>
      <c r="X15" s="123">
        <v>20.83</v>
      </c>
      <c r="Y15" s="123">
        <v>1.99</v>
      </c>
      <c r="Z15" s="123">
        <v>71.41</v>
      </c>
      <c r="AA15" s="123">
        <v>5.77</v>
      </c>
      <c r="AB15" s="123"/>
      <c r="AF15" s="125"/>
      <c r="AG15" s="89"/>
      <c r="AH15" s="89"/>
      <c r="AI15" s="123"/>
      <c r="AJ15" s="123"/>
      <c r="AK15" s="123"/>
      <c r="AL15" s="123"/>
      <c r="AM15" s="123"/>
      <c r="AN15" s="123"/>
      <c r="AO15" s="129"/>
      <c r="AP15" s="38"/>
      <c r="AQ15" s="125"/>
      <c r="AR15" s="89"/>
      <c r="AS15" s="123"/>
      <c r="AT15" s="123"/>
      <c r="AU15" s="123"/>
      <c r="AV15" s="123"/>
      <c r="AW15" s="123"/>
      <c r="AX15" s="123"/>
      <c r="AY15" s="155"/>
    </row>
    <row r="16" spans="3:51" ht="24.9" customHeight="1">
      <c r="C16" s="125" t="s">
        <v>82</v>
      </c>
      <c r="D16" s="89" t="s">
        <v>119</v>
      </c>
      <c r="E16" s="89"/>
      <c r="F16" s="123">
        <v>25</v>
      </c>
      <c r="G16" s="123"/>
      <c r="H16" s="123"/>
      <c r="I16" s="123"/>
      <c r="J16" s="123"/>
      <c r="L16" s="125" t="s">
        <v>82</v>
      </c>
      <c r="M16" s="89" t="s">
        <v>119</v>
      </c>
      <c r="N16" s="89"/>
      <c r="O16" s="123">
        <v>25</v>
      </c>
      <c r="P16" s="123"/>
      <c r="Q16" s="123"/>
      <c r="R16" s="123"/>
      <c r="S16" s="123"/>
      <c r="U16" s="125" t="s">
        <v>82</v>
      </c>
      <c r="V16" s="89" t="s">
        <v>119</v>
      </c>
      <c r="W16" s="89"/>
      <c r="X16" s="123"/>
      <c r="Y16" s="123"/>
      <c r="Z16" s="123"/>
      <c r="AA16" s="123"/>
      <c r="AB16" s="123"/>
      <c r="AF16" s="125"/>
      <c r="AG16" s="89"/>
      <c r="AH16" s="89"/>
      <c r="AI16" s="123"/>
      <c r="AJ16" s="123"/>
      <c r="AK16" s="123"/>
      <c r="AL16" s="123"/>
      <c r="AM16" s="123"/>
      <c r="AN16" s="123"/>
      <c r="AO16" s="129"/>
      <c r="AP16" s="38"/>
      <c r="AQ16" s="125"/>
      <c r="AR16" s="89"/>
      <c r="AS16" s="123"/>
      <c r="AT16" s="123"/>
      <c r="AU16" s="123"/>
      <c r="AV16" s="123"/>
      <c r="AW16" s="123"/>
      <c r="AX16" s="123"/>
      <c r="AY16" s="155"/>
    </row>
    <row r="17" spans="1:51" ht="24.9" customHeight="1">
      <c r="C17" s="125" t="s">
        <v>80</v>
      </c>
      <c r="D17" s="89" t="s">
        <v>122</v>
      </c>
      <c r="E17" s="89"/>
      <c r="F17" s="123">
        <v>0</v>
      </c>
      <c r="G17" s="123">
        <v>59.32</v>
      </c>
      <c r="H17" s="123">
        <v>37.64</v>
      </c>
      <c r="I17" s="123">
        <v>3.04</v>
      </c>
      <c r="J17" s="123">
        <v>0</v>
      </c>
      <c r="L17" s="125" t="s">
        <v>80</v>
      </c>
      <c r="M17" s="89" t="s">
        <v>122</v>
      </c>
      <c r="N17" s="89"/>
      <c r="O17" s="123"/>
      <c r="P17" s="123">
        <v>59.11</v>
      </c>
      <c r="Q17" s="123">
        <v>37.89</v>
      </c>
      <c r="R17" s="123">
        <v>3</v>
      </c>
      <c r="S17" s="123"/>
      <c r="U17" s="125" t="s">
        <v>80</v>
      </c>
      <c r="V17" s="89" t="s">
        <v>122</v>
      </c>
      <c r="W17" s="89"/>
      <c r="X17" s="123"/>
      <c r="Y17" s="123">
        <v>34.6</v>
      </c>
      <c r="Z17" s="123">
        <v>62.21</v>
      </c>
      <c r="AA17" s="123">
        <v>3.19</v>
      </c>
      <c r="AB17" s="123"/>
      <c r="AF17" s="125" t="s">
        <v>97</v>
      </c>
      <c r="AG17" s="89" t="s">
        <v>122</v>
      </c>
      <c r="AH17" s="89"/>
      <c r="AI17" s="123"/>
      <c r="AJ17" s="123">
        <v>1.94</v>
      </c>
      <c r="AK17" s="123">
        <v>1.99</v>
      </c>
      <c r="AL17" s="123">
        <v>40.4</v>
      </c>
      <c r="AM17" s="123">
        <v>55.68</v>
      </c>
      <c r="AN17" s="123"/>
      <c r="AO17" s="129"/>
      <c r="AP17" s="38"/>
      <c r="AQ17" s="125" t="s">
        <v>97</v>
      </c>
      <c r="AR17" s="89" t="s">
        <v>122</v>
      </c>
      <c r="AS17" s="123">
        <v>0.01</v>
      </c>
      <c r="AT17" s="123">
        <v>2.0499999999999998</v>
      </c>
      <c r="AU17" s="123">
        <v>2.08</v>
      </c>
      <c r="AV17" s="123"/>
      <c r="AW17" s="123">
        <v>63.34</v>
      </c>
      <c r="AX17" s="123"/>
      <c r="AY17" s="155"/>
    </row>
    <row r="18" spans="1:51" ht="24.9" customHeight="1">
      <c r="C18" s="125" t="s">
        <v>25</v>
      </c>
      <c r="D18" s="89" t="s">
        <v>119</v>
      </c>
      <c r="E18" s="89"/>
      <c r="F18" s="123">
        <v>21</v>
      </c>
      <c r="G18" s="123">
        <v>3</v>
      </c>
      <c r="H18" s="123">
        <v>73</v>
      </c>
      <c r="I18" s="123">
        <v>0</v>
      </c>
      <c r="J18" s="123">
        <v>2</v>
      </c>
      <c r="L18" s="125" t="s">
        <v>25</v>
      </c>
      <c r="M18" s="89" t="s">
        <v>119</v>
      </c>
      <c r="N18" s="89"/>
      <c r="O18" s="123">
        <v>23</v>
      </c>
      <c r="P18" s="123">
        <v>4</v>
      </c>
      <c r="Q18" s="123">
        <v>72</v>
      </c>
      <c r="R18" s="123">
        <v>1</v>
      </c>
      <c r="S18" s="123"/>
      <c r="U18" s="125" t="s">
        <v>25</v>
      </c>
      <c r="V18" s="89" t="s">
        <v>119</v>
      </c>
      <c r="W18" s="89"/>
      <c r="X18" s="123">
        <v>22</v>
      </c>
      <c r="Y18" s="123">
        <v>7</v>
      </c>
      <c r="Z18" s="123">
        <v>70</v>
      </c>
      <c r="AA18" s="123">
        <v>1</v>
      </c>
      <c r="AB18" s="123"/>
      <c r="AF18" s="125" t="s">
        <v>25</v>
      </c>
      <c r="AG18" s="89" t="s">
        <v>119</v>
      </c>
      <c r="AH18" s="89"/>
      <c r="AI18" s="123">
        <v>23</v>
      </c>
      <c r="AJ18" s="123"/>
      <c r="AK18" s="123">
        <v>3</v>
      </c>
      <c r="AL18" s="123">
        <v>69</v>
      </c>
      <c r="AM18" s="123">
        <v>3</v>
      </c>
      <c r="AN18" s="123">
        <v>2</v>
      </c>
      <c r="AO18" s="129"/>
      <c r="AP18" s="38"/>
      <c r="AQ18" s="125" t="s">
        <v>25</v>
      </c>
      <c r="AR18" s="89" t="s">
        <v>119</v>
      </c>
      <c r="AS18" s="123">
        <v>23</v>
      </c>
      <c r="AT18" s="123"/>
      <c r="AU18" s="123">
        <v>3</v>
      </c>
      <c r="AV18" s="123">
        <v>69</v>
      </c>
      <c r="AW18" s="123">
        <v>3</v>
      </c>
      <c r="AX18" s="123">
        <v>2</v>
      </c>
      <c r="AY18" s="155"/>
    </row>
    <row r="19" spans="1:51" ht="24.9" customHeight="1">
      <c r="A19" s="21"/>
      <c r="B19" s="21"/>
      <c r="C19" s="125" t="s">
        <v>7</v>
      </c>
      <c r="D19" s="89" t="s">
        <v>122</v>
      </c>
      <c r="E19" s="89"/>
      <c r="F19" s="123">
        <v>63</v>
      </c>
      <c r="G19" s="123">
        <v>25</v>
      </c>
      <c r="H19" s="123">
        <v>12</v>
      </c>
      <c r="I19" s="123">
        <v>0</v>
      </c>
      <c r="J19" s="123">
        <v>0</v>
      </c>
      <c r="K19" s="21"/>
      <c r="L19" s="125" t="s">
        <v>7</v>
      </c>
      <c r="M19" s="89" t="s">
        <v>122</v>
      </c>
      <c r="N19" s="89"/>
      <c r="O19" s="123">
        <v>54.6</v>
      </c>
      <c r="P19" s="123">
        <v>29.6</v>
      </c>
      <c r="Q19" s="123">
        <v>15.8</v>
      </c>
      <c r="R19" s="123"/>
      <c r="S19" s="123"/>
      <c r="T19" s="21"/>
      <c r="U19" s="125" t="s">
        <v>7</v>
      </c>
      <c r="V19" s="89" t="s">
        <v>122</v>
      </c>
      <c r="W19" s="89"/>
      <c r="X19" s="123">
        <v>13</v>
      </c>
      <c r="Y19" s="123">
        <v>20</v>
      </c>
      <c r="Z19" s="123">
        <v>63.3</v>
      </c>
      <c r="AA19" s="123"/>
      <c r="AB19" s="123"/>
      <c r="AC19" s="21"/>
      <c r="AD19" s="21"/>
      <c r="AE19" s="21"/>
      <c r="AF19" s="125" t="s">
        <v>7</v>
      </c>
      <c r="AG19" s="89" t="s">
        <v>122</v>
      </c>
      <c r="AH19" s="89"/>
      <c r="AI19" s="123">
        <v>64.099999999999994</v>
      </c>
      <c r="AJ19" s="123">
        <v>3.8</v>
      </c>
      <c r="AK19" s="123">
        <v>30.8</v>
      </c>
      <c r="AL19" s="123"/>
      <c r="AM19" s="123"/>
      <c r="AN19" s="123"/>
      <c r="AO19" s="129"/>
      <c r="AP19" s="38"/>
      <c r="AQ19" s="125" t="s">
        <v>7</v>
      </c>
      <c r="AR19" s="89" t="s">
        <v>122</v>
      </c>
      <c r="AS19" s="123">
        <v>29</v>
      </c>
      <c r="AT19" s="123"/>
      <c r="AU19" s="123">
        <v>20</v>
      </c>
      <c r="AV19" s="123"/>
      <c r="AW19" s="123">
        <v>20</v>
      </c>
      <c r="AX19" s="123">
        <v>1</v>
      </c>
      <c r="AY19" s="155"/>
    </row>
    <row r="20" spans="1:51" ht="24.9" customHeight="1">
      <c r="A20" s="21"/>
      <c r="B20" s="21"/>
      <c r="C20" s="125" t="s">
        <v>78</v>
      </c>
      <c r="D20" s="89" t="s">
        <v>121</v>
      </c>
      <c r="E20" s="89"/>
      <c r="F20" s="123">
        <v>95</v>
      </c>
      <c r="G20" s="123">
        <v>1</v>
      </c>
      <c r="H20" s="123">
        <v>0</v>
      </c>
      <c r="I20" s="123">
        <v>4</v>
      </c>
      <c r="J20" s="123">
        <v>0</v>
      </c>
      <c r="K20" s="21"/>
      <c r="L20" s="125" t="s">
        <v>78</v>
      </c>
      <c r="M20" s="89" t="s">
        <v>121</v>
      </c>
      <c r="N20" s="89"/>
      <c r="O20" s="123"/>
      <c r="P20" s="123"/>
      <c r="Q20" s="123"/>
      <c r="R20" s="123"/>
      <c r="S20" s="123"/>
      <c r="T20" s="21"/>
      <c r="U20" s="125" t="s">
        <v>78</v>
      </c>
      <c r="V20" s="89" t="s">
        <v>121</v>
      </c>
      <c r="W20" s="89"/>
      <c r="X20" s="123">
        <v>99</v>
      </c>
      <c r="Y20" s="123">
        <v>1</v>
      </c>
      <c r="Z20" s="123"/>
      <c r="AA20" s="123"/>
      <c r="AB20" s="123"/>
      <c r="AC20" s="21"/>
      <c r="AD20" s="21"/>
      <c r="AE20" s="21"/>
      <c r="AF20" s="125"/>
      <c r="AG20" s="89"/>
      <c r="AH20" s="89"/>
      <c r="AI20" s="123"/>
      <c r="AJ20" s="123"/>
      <c r="AK20" s="123"/>
      <c r="AL20" s="123"/>
      <c r="AM20" s="123"/>
      <c r="AN20" s="123"/>
      <c r="AO20" s="129"/>
      <c r="AP20" s="38"/>
      <c r="AQ20" s="125"/>
      <c r="AR20" s="89"/>
      <c r="AS20" s="123"/>
      <c r="AT20" s="123"/>
      <c r="AU20" s="123"/>
      <c r="AV20" s="123"/>
      <c r="AW20" s="123"/>
      <c r="AX20" s="123"/>
      <c r="AY20" s="155"/>
    </row>
    <row r="21" spans="1:51" ht="24.9" customHeight="1">
      <c r="C21" s="125" t="s">
        <v>21</v>
      </c>
      <c r="D21" s="89" t="s">
        <v>123</v>
      </c>
      <c r="E21" s="89"/>
      <c r="F21" s="123">
        <v>94</v>
      </c>
      <c r="G21" s="123">
        <v>3</v>
      </c>
      <c r="H21" s="123">
        <v>1.5</v>
      </c>
      <c r="I21" s="123">
        <v>0</v>
      </c>
      <c r="J21" s="123">
        <v>1.5</v>
      </c>
      <c r="L21" s="125" t="s">
        <v>21</v>
      </c>
      <c r="M21" s="89" t="s">
        <v>123</v>
      </c>
      <c r="N21" s="89"/>
      <c r="O21" s="123">
        <v>98</v>
      </c>
      <c r="P21" s="123">
        <v>2</v>
      </c>
      <c r="Q21" s="123"/>
      <c r="R21" s="123"/>
      <c r="S21" s="123"/>
      <c r="U21" s="125" t="s">
        <v>21</v>
      </c>
      <c r="V21" s="89" t="s">
        <v>123</v>
      </c>
      <c r="W21" s="89"/>
      <c r="X21" s="123">
        <v>96</v>
      </c>
      <c r="Y21" s="123">
        <v>2</v>
      </c>
      <c r="Z21" s="123"/>
      <c r="AA21" s="123"/>
      <c r="AB21" s="123">
        <v>2</v>
      </c>
      <c r="AF21" s="125" t="s">
        <v>21</v>
      </c>
      <c r="AG21" s="89" t="s">
        <v>123</v>
      </c>
      <c r="AH21" s="89"/>
      <c r="AI21" s="163">
        <v>89</v>
      </c>
      <c r="AJ21" s="123"/>
      <c r="AK21" s="123">
        <v>2</v>
      </c>
      <c r="AL21" s="123"/>
      <c r="AM21" s="123"/>
      <c r="AN21" s="123">
        <v>9</v>
      </c>
      <c r="AO21" s="129"/>
      <c r="AP21" s="38"/>
      <c r="AQ21" s="125" t="s">
        <v>21</v>
      </c>
      <c r="AR21" s="89" t="s">
        <v>123</v>
      </c>
      <c r="AS21" s="123">
        <v>82</v>
      </c>
      <c r="AT21" s="123"/>
      <c r="AU21" s="123">
        <v>1</v>
      </c>
      <c r="AV21" s="123"/>
      <c r="AW21" s="123"/>
      <c r="AX21" s="123">
        <v>17</v>
      </c>
      <c r="AY21" s="155"/>
    </row>
    <row r="22" spans="1:51" ht="24.9" customHeight="1">
      <c r="C22" s="125" t="s">
        <v>16</v>
      </c>
      <c r="D22" s="89" t="s">
        <v>121</v>
      </c>
      <c r="E22" s="89"/>
      <c r="F22" s="123">
        <v>0</v>
      </c>
      <c r="G22" s="123">
        <v>71</v>
      </c>
      <c r="H22" s="123">
        <v>26</v>
      </c>
      <c r="I22" s="123">
        <v>0</v>
      </c>
      <c r="J22" s="123">
        <v>0</v>
      </c>
      <c r="L22" s="125" t="s">
        <v>16</v>
      </c>
      <c r="M22" s="89" t="s">
        <v>121</v>
      </c>
      <c r="N22" s="89"/>
      <c r="O22" s="123">
        <v>3</v>
      </c>
      <c r="P22" s="123">
        <v>71</v>
      </c>
      <c r="Q22" s="123">
        <v>26</v>
      </c>
      <c r="R22" s="123"/>
      <c r="S22" s="123"/>
      <c r="U22" s="125" t="s">
        <v>16</v>
      </c>
      <c r="V22" s="89" t="s">
        <v>121</v>
      </c>
      <c r="W22" s="89"/>
      <c r="X22" s="123">
        <v>5</v>
      </c>
      <c r="Y22" s="123">
        <v>42</v>
      </c>
      <c r="Z22" s="123">
        <v>50</v>
      </c>
      <c r="AA22" s="123"/>
      <c r="AB22" s="123"/>
      <c r="AF22" s="125" t="s">
        <v>16</v>
      </c>
      <c r="AG22" s="89" t="s">
        <v>121</v>
      </c>
      <c r="AH22" s="89"/>
      <c r="AI22" s="123">
        <v>5</v>
      </c>
      <c r="AJ22" s="123"/>
      <c r="AK22" s="123">
        <v>6</v>
      </c>
      <c r="AL22" s="123">
        <v>50</v>
      </c>
      <c r="AM22" s="123">
        <v>42</v>
      </c>
      <c r="AN22" s="123"/>
      <c r="AO22" s="129"/>
      <c r="AP22" s="38"/>
      <c r="AQ22" s="125" t="s">
        <v>16</v>
      </c>
      <c r="AR22" s="89" t="s">
        <v>121</v>
      </c>
      <c r="AS22" s="123">
        <v>5</v>
      </c>
      <c r="AT22" s="123"/>
      <c r="AU22" s="123">
        <v>6</v>
      </c>
      <c r="AV22" s="123">
        <v>50</v>
      </c>
      <c r="AW22" s="123">
        <v>42</v>
      </c>
      <c r="AX22" s="123"/>
      <c r="AY22" s="155"/>
    </row>
    <row r="23" spans="1:51" ht="24.9" customHeight="1">
      <c r="C23" s="125" t="s">
        <v>12</v>
      </c>
      <c r="D23" s="89" t="s">
        <v>122</v>
      </c>
      <c r="E23" s="89"/>
      <c r="F23" s="123">
        <v>3.07</v>
      </c>
      <c r="G23" s="123">
        <v>0.21</v>
      </c>
      <c r="H23" s="123">
        <v>95.85</v>
      </c>
      <c r="I23" s="123">
        <v>0</v>
      </c>
      <c r="J23" s="123">
        <v>0.87</v>
      </c>
      <c r="L23" s="125" t="s">
        <v>12</v>
      </c>
      <c r="M23" s="89" t="s">
        <v>122</v>
      </c>
      <c r="N23" s="89"/>
      <c r="O23" s="123">
        <v>2</v>
      </c>
      <c r="P23" s="123">
        <v>0.22</v>
      </c>
      <c r="Q23" s="123">
        <v>96.4</v>
      </c>
      <c r="R23" s="123"/>
      <c r="S23" s="123">
        <v>1.29</v>
      </c>
      <c r="U23" s="125" t="s">
        <v>12</v>
      </c>
      <c r="V23" s="89" t="s">
        <v>122</v>
      </c>
      <c r="W23" s="89"/>
      <c r="X23" s="123">
        <v>2</v>
      </c>
      <c r="Y23" s="123">
        <v>0.54</v>
      </c>
      <c r="Z23" s="123">
        <v>95.74</v>
      </c>
      <c r="AA23" s="123"/>
      <c r="AB23" s="123">
        <v>1.72</v>
      </c>
      <c r="AF23" s="125" t="s">
        <v>12</v>
      </c>
      <c r="AG23" s="89" t="s">
        <v>122</v>
      </c>
      <c r="AH23" s="89"/>
      <c r="AI23" s="123">
        <v>4.18</v>
      </c>
      <c r="AJ23" s="123"/>
      <c r="AK23" s="123">
        <v>4.54</v>
      </c>
      <c r="AL23" s="163">
        <v>90.64</v>
      </c>
      <c r="AM23" s="123">
        <v>0.64</v>
      </c>
      <c r="AN23" s="123"/>
      <c r="AO23" s="129"/>
      <c r="AP23" s="38"/>
      <c r="AQ23" s="125" t="s">
        <v>12</v>
      </c>
      <c r="AR23" s="89" t="s">
        <v>122</v>
      </c>
      <c r="AS23" s="123">
        <v>2</v>
      </c>
      <c r="AT23" s="123"/>
      <c r="AU23" s="123">
        <v>4.5999999999999996</v>
      </c>
      <c r="AV23" s="123">
        <v>91.5</v>
      </c>
      <c r="AW23" s="123">
        <v>1.1499999999999999</v>
      </c>
      <c r="AX23" s="123">
        <v>0.39</v>
      </c>
      <c r="AY23" s="155"/>
    </row>
    <row r="24" spans="1:51" ht="24.9" customHeight="1">
      <c r="C24" s="125" t="s">
        <v>19</v>
      </c>
      <c r="D24" s="89" t="s">
        <v>121</v>
      </c>
      <c r="E24" s="89"/>
      <c r="F24" s="123">
        <v>60</v>
      </c>
      <c r="G24" s="123"/>
      <c r="H24" s="123">
        <v>40</v>
      </c>
      <c r="I24" s="123"/>
      <c r="J24" s="123"/>
      <c r="L24" s="125" t="s">
        <v>19</v>
      </c>
      <c r="M24" s="89" t="s">
        <v>121</v>
      </c>
      <c r="N24" s="89"/>
      <c r="O24" s="123">
        <v>60</v>
      </c>
      <c r="P24" s="123"/>
      <c r="Q24" s="123">
        <v>40</v>
      </c>
      <c r="R24" s="123"/>
      <c r="S24" s="123"/>
      <c r="U24" s="125" t="s">
        <v>19</v>
      </c>
      <c r="V24" s="89" t="s">
        <v>121</v>
      </c>
      <c r="W24" s="89"/>
      <c r="X24" s="123">
        <v>60</v>
      </c>
      <c r="Y24" s="123"/>
      <c r="Z24" s="123">
        <v>40</v>
      </c>
      <c r="AA24" s="123"/>
      <c r="AB24" s="123"/>
      <c r="AF24" s="125" t="s">
        <v>19</v>
      </c>
      <c r="AG24" s="89" t="s">
        <v>121</v>
      </c>
      <c r="AH24" s="89"/>
      <c r="AI24" s="123">
        <v>60</v>
      </c>
      <c r="AJ24" s="123"/>
      <c r="AK24" s="123"/>
      <c r="AL24" s="123">
        <v>40</v>
      </c>
      <c r="AM24" s="123"/>
      <c r="AN24" s="123"/>
      <c r="AO24" s="129"/>
      <c r="AP24" s="38"/>
      <c r="AQ24" s="125" t="s">
        <v>19</v>
      </c>
      <c r="AR24" s="89" t="s">
        <v>121</v>
      </c>
      <c r="AS24" s="123">
        <v>60</v>
      </c>
      <c r="AT24" s="123"/>
      <c r="AU24" s="123"/>
      <c r="AV24" s="123">
        <v>40</v>
      </c>
      <c r="AW24" s="123"/>
      <c r="AX24" s="123"/>
      <c r="AY24" s="155"/>
    </row>
    <row r="25" spans="1:51" ht="24.9" customHeight="1">
      <c r="A25" s="21"/>
      <c r="B25" s="21"/>
      <c r="C25" s="125" t="s">
        <v>20</v>
      </c>
      <c r="D25" s="89" t="s">
        <v>122</v>
      </c>
      <c r="E25" s="89"/>
      <c r="F25" s="123">
        <v>88.92</v>
      </c>
      <c r="G25" s="123">
        <v>3.69</v>
      </c>
      <c r="H25" s="123">
        <v>7.34</v>
      </c>
      <c r="I25" s="123">
        <v>0</v>
      </c>
      <c r="J25" s="123">
        <v>0.04</v>
      </c>
      <c r="K25" s="21"/>
      <c r="L25" s="125" t="s">
        <v>20</v>
      </c>
      <c r="M25" s="89" t="s">
        <v>122</v>
      </c>
      <c r="N25" s="89"/>
      <c r="O25" s="123">
        <v>87.66</v>
      </c>
      <c r="P25" s="123">
        <v>4.7300000000000004</v>
      </c>
      <c r="Q25" s="123">
        <v>7.57</v>
      </c>
      <c r="R25" s="123"/>
      <c r="S25" s="123">
        <v>0.04</v>
      </c>
      <c r="T25" s="21"/>
      <c r="U25" s="125" t="s">
        <v>20</v>
      </c>
      <c r="V25" s="89" t="s">
        <v>122</v>
      </c>
      <c r="W25" s="89"/>
      <c r="X25" s="123">
        <v>87.55</v>
      </c>
      <c r="Y25" s="123">
        <v>4.7699999999999996</v>
      </c>
      <c r="Z25" s="123">
        <v>7.63</v>
      </c>
      <c r="AA25" s="123"/>
      <c r="AB25" s="123">
        <v>0.05</v>
      </c>
      <c r="AC25" s="21"/>
      <c r="AD25" s="21"/>
      <c r="AE25" s="21"/>
      <c r="AF25" s="125" t="s">
        <v>20</v>
      </c>
      <c r="AG25" s="89" t="s">
        <v>122</v>
      </c>
      <c r="AH25" s="89"/>
      <c r="AI25" s="163">
        <v>88</v>
      </c>
      <c r="AJ25" s="123"/>
      <c r="AK25" s="123">
        <v>3.23</v>
      </c>
      <c r="AL25" s="123">
        <v>7.56</v>
      </c>
      <c r="AM25" s="123">
        <v>1.72</v>
      </c>
      <c r="AN25" s="123"/>
      <c r="AO25" s="129"/>
      <c r="AP25" s="38"/>
      <c r="AQ25" s="125" t="s">
        <v>20</v>
      </c>
      <c r="AR25" s="89" t="s">
        <v>122</v>
      </c>
      <c r="AS25" s="123">
        <v>86.59</v>
      </c>
      <c r="AT25" s="123"/>
      <c r="AU25" s="123">
        <v>3.24</v>
      </c>
      <c r="AV25" s="123">
        <v>9.64</v>
      </c>
      <c r="AW25" s="123">
        <v>0.43</v>
      </c>
      <c r="AX25" s="123">
        <v>0.09</v>
      </c>
      <c r="AY25" s="155"/>
    </row>
    <row r="26" spans="1:51" ht="24.9" customHeight="1">
      <c r="C26" s="125" t="s">
        <v>8</v>
      </c>
      <c r="D26" s="89" t="s">
        <v>119</v>
      </c>
      <c r="E26" s="89"/>
      <c r="F26" s="123">
        <v>40</v>
      </c>
      <c r="G26" s="123">
        <v>50</v>
      </c>
      <c r="H26" s="123">
        <v>0</v>
      </c>
      <c r="I26" s="123">
        <v>5</v>
      </c>
      <c r="J26" s="123">
        <v>5</v>
      </c>
      <c r="L26" s="125" t="s">
        <v>8</v>
      </c>
      <c r="M26" s="89" t="s">
        <v>119</v>
      </c>
      <c r="N26" s="89"/>
      <c r="O26" s="123">
        <v>40</v>
      </c>
      <c r="P26" s="123">
        <v>50</v>
      </c>
      <c r="Q26" s="123"/>
      <c r="R26" s="123">
        <v>5</v>
      </c>
      <c r="S26" s="123">
        <v>5</v>
      </c>
      <c r="U26" s="125" t="s">
        <v>8</v>
      </c>
      <c r="V26" s="89" t="s">
        <v>119</v>
      </c>
      <c r="W26" s="89"/>
      <c r="X26" s="123">
        <v>40</v>
      </c>
      <c r="Y26" s="123">
        <v>45</v>
      </c>
      <c r="Z26" s="123"/>
      <c r="AA26" s="123">
        <v>5</v>
      </c>
      <c r="AB26" s="123">
        <v>10</v>
      </c>
      <c r="AF26" s="125" t="s">
        <v>8</v>
      </c>
      <c r="AG26" s="89" t="s">
        <v>119</v>
      </c>
      <c r="AH26" s="89"/>
      <c r="AI26" s="123">
        <v>35</v>
      </c>
      <c r="AJ26" s="123">
        <v>5</v>
      </c>
      <c r="AK26" s="123"/>
      <c r="AL26" s="123"/>
      <c r="AM26" s="123">
        <v>50</v>
      </c>
      <c r="AN26" s="123">
        <v>10</v>
      </c>
      <c r="AO26" s="129"/>
      <c r="AP26" s="38"/>
      <c r="AQ26" s="125" t="s">
        <v>8</v>
      </c>
      <c r="AR26" s="89" t="s">
        <v>119</v>
      </c>
      <c r="AS26" s="123">
        <v>35</v>
      </c>
      <c r="AT26" s="123">
        <v>5</v>
      </c>
      <c r="AU26" s="123"/>
      <c r="AV26" s="123"/>
      <c r="AW26" s="123">
        <v>50</v>
      </c>
      <c r="AX26" s="123">
        <v>10</v>
      </c>
      <c r="AY26" s="155"/>
    </row>
    <row r="27" spans="1:51" ht="24.9" customHeight="1">
      <c r="C27" s="125" t="s">
        <v>15</v>
      </c>
      <c r="D27" s="89" t="s">
        <v>122</v>
      </c>
      <c r="E27" s="89"/>
      <c r="F27" s="123">
        <v>0</v>
      </c>
      <c r="G27" s="123">
        <v>20</v>
      </c>
      <c r="H27" s="123">
        <v>75</v>
      </c>
      <c r="I27" s="123">
        <v>0</v>
      </c>
      <c r="J27" s="123">
        <v>5</v>
      </c>
      <c r="L27" s="125" t="s">
        <v>15</v>
      </c>
      <c r="M27" s="89" t="s">
        <v>122</v>
      </c>
      <c r="N27" s="89"/>
      <c r="O27" s="123"/>
      <c r="P27" s="123">
        <v>20</v>
      </c>
      <c r="Q27" s="123">
        <v>75</v>
      </c>
      <c r="R27" s="123"/>
      <c r="S27" s="123">
        <v>5</v>
      </c>
      <c r="U27" s="125" t="s">
        <v>15</v>
      </c>
      <c r="V27" s="89" t="s">
        <v>122</v>
      </c>
      <c r="W27" s="89"/>
      <c r="X27" s="123"/>
      <c r="Y27" s="123">
        <v>35</v>
      </c>
      <c r="Z27" s="123">
        <v>60</v>
      </c>
      <c r="AA27" s="123"/>
      <c r="AB27" s="123">
        <v>5</v>
      </c>
      <c r="AF27" s="125" t="s">
        <v>15</v>
      </c>
      <c r="AG27" s="89" t="s">
        <v>122</v>
      </c>
      <c r="AH27" s="89"/>
      <c r="AI27" s="123"/>
      <c r="AJ27" s="123"/>
      <c r="AK27" s="123"/>
      <c r="AL27" s="123">
        <v>55</v>
      </c>
      <c r="AM27" s="123">
        <v>50</v>
      </c>
      <c r="AN27" s="123">
        <v>5</v>
      </c>
      <c r="AO27" s="129"/>
      <c r="AP27" s="38"/>
      <c r="AQ27" s="125" t="s">
        <v>15</v>
      </c>
      <c r="AR27" s="89" t="s">
        <v>122</v>
      </c>
      <c r="AS27" s="123"/>
      <c r="AT27" s="123"/>
      <c r="AU27" s="123"/>
      <c r="AV27" s="123">
        <v>55</v>
      </c>
      <c r="AW27" s="123">
        <v>50</v>
      </c>
      <c r="AX27" s="123">
        <v>5</v>
      </c>
      <c r="AY27" s="155"/>
    </row>
    <row r="28" spans="1:51" ht="24.9" customHeight="1">
      <c r="C28" s="125" t="s">
        <v>6</v>
      </c>
      <c r="D28" s="89" t="s">
        <v>121</v>
      </c>
      <c r="E28" s="89"/>
      <c r="F28" s="123">
        <v>16</v>
      </c>
      <c r="G28" s="123">
        <v>1</v>
      </c>
      <c r="H28" s="123">
        <v>74</v>
      </c>
      <c r="I28" s="123">
        <v>9</v>
      </c>
      <c r="J28" s="123"/>
      <c r="L28" s="125" t="s">
        <v>6</v>
      </c>
      <c r="M28" s="89" t="s">
        <v>121</v>
      </c>
      <c r="N28" s="89"/>
      <c r="O28" s="123">
        <v>14</v>
      </c>
      <c r="P28" s="123">
        <v>1</v>
      </c>
      <c r="Q28" s="123">
        <v>84</v>
      </c>
      <c r="R28" s="123">
        <v>1</v>
      </c>
      <c r="S28" s="123"/>
      <c r="U28" s="125" t="s">
        <v>6</v>
      </c>
      <c r="V28" s="89" t="s">
        <v>121</v>
      </c>
      <c r="W28" s="89"/>
      <c r="X28" s="123">
        <v>10</v>
      </c>
      <c r="Y28" s="123">
        <v>1</v>
      </c>
      <c r="Z28" s="123">
        <v>86</v>
      </c>
      <c r="AA28" s="123">
        <v>1</v>
      </c>
      <c r="AB28" s="123"/>
      <c r="AF28" s="125" t="s">
        <v>6</v>
      </c>
      <c r="AG28" s="89" t="s">
        <v>121</v>
      </c>
      <c r="AH28" s="89"/>
      <c r="AI28" s="123">
        <v>10</v>
      </c>
      <c r="AJ28" s="123">
        <v>1</v>
      </c>
      <c r="AK28" s="123">
        <v>2</v>
      </c>
      <c r="AL28" s="163">
        <v>86</v>
      </c>
      <c r="AM28" s="123">
        <v>1</v>
      </c>
      <c r="AN28" s="123"/>
      <c r="AO28" s="129"/>
      <c r="AP28" s="38"/>
      <c r="AQ28" s="125" t="s">
        <v>6</v>
      </c>
      <c r="AR28" s="89" t="s">
        <v>121</v>
      </c>
      <c r="AS28" s="123">
        <v>10</v>
      </c>
      <c r="AT28" s="123">
        <v>2</v>
      </c>
      <c r="AU28" s="123">
        <v>2</v>
      </c>
      <c r="AV28" s="123">
        <v>86</v>
      </c>
      <c r="AW28" s="123">
        <v>1</v>
      </c>
      <c r="AX28" s="123"/>
      <c r="AY28" s="155"/>
    </row>
    <row r="29" spans="1:51" ht="24.9" customHeight="1">
      <c r="C29" s="125" t="s">
        <v>11</v>
      </c>
      <c r="D29" s="89" t="s">
        <v>119</v>
      </c>
      <c r="E29" s="89"/>
      <c r="F29" s="123">
        <v>91</v>
      </c>
      <c r="G29" s="123">
        <v>9</v>
      </c>
      <c r="H29" s="123">
        <v>0</v>
      </c>
      <c r="I29" s="123">
        <v>0</v>
      </c>
      <c r="J29" s="123">
        <v>0</v>
      </c>
      <c r="L29" s="125" t="s">
        <v>11</v>
      </c>
      <c r="M29" s="89" t="s">
        <v>119</v>
      </c>
      <c r="N29" s="89"/>
      <c r="O29" s="123">
        <v>86</v>
      </c>
      <c r="P29" s="123">
        <v>14</v>
      </c>
      <c r="Q29" s="123"/>
      <c r="R29" s="123"/>
      <c r="S29" s="123"/>
      <c r="U29" s="125" t="s">
        <v>11</v>
      </c>
      <c r="V29" s="89" t="s">
        <v>119</v>
      </c>
      <c r="W29" s="89"/>
      <c r="X29" s="123">
        <v>86</v>
      </c>
      <c r="Y29" s="123">
        <v>14</v>
      </c>
      <c r="Z29" s="123"/>
      <c r="AA29" s="123"/>
      <c r="AB29" s="123"/>
      <c r="AF29" s="125" t="s">
        <v>11</v>
      </c>
      <c r="AG29" s="89" t="s">
        <v>119</v>
      </c>
      <c r="AH29" s="89"/>
      <c r="AI29" s="163">
        <v>85</v>
      </c>
      <c r="AJ29" s="123"/>
      <c r="AK29" s="123">
        <v>10</v>
      </c>
      <c r="AL29" s="123"/>
      <c r="AM29" s="123">
        <v>5</v>
      </c>
      <c r="AN29" s="123">
        <v>17</v>
      </c>
      <c r="AO29" s="129"/>
      <c r="AP29" s="38"/>
      <c r="AQ29" s="125" t="s">
        <v>11</v>
      </c>
      <c r="AR29" s="89" t="s">
        <v>119</v>
      </c>
      <c r="AS29" s="123">
        <v>72</v>
      </c>
      <c r="AT29" s="123"/>
      <c r="AU29" s="123">
        <v>14</v>
      </c>
      <c r="AV29" s="123"/>
      <c r="AW29" s="123"/>
      <c r="AX29" s="123">
        <v>17</v>
      </c>
      <c r="AY29" s="155"/>
    </row>
    <row r="30" spans="1:51" ht="24.9" customHeight="1">
      <c r="C30" s="125" t="s">
        <v>26</v>
      </c>
      <c r="D30" s="89" t="s">
        <v>121</v>
      </c>
      <c r="E30" s="90"/>
      <c r="F30" s="123">
        <v>20.068999999999999</v>
      </c>
      <c r="G30" s="123">
        <v>1.5620000000000001</v>
      </c>
      <c r="H30" s="123">
        <v>48.554000000000002</v>
      </c>
      <c r="I30" s="123">
        <v>29.814</v>
      </c>
      <c r="J30" s="123">
        <v>0</v>
      </c>
      <c r="L30" s="125" t="s">
        <v>26</v>
      </c>
      <c r="M30" s="89" t="s">
        <v>121</v>
      </c>
      <c r="N30" s="90"/>
      <c r="O30" s="123">
        <v>23</v>
      </c>
      <c r="P30" s="123">
        <v>1</v>
      </c>
      <c r="Q30" s="123">
        <v>70</v>
      </c>
      <c r="R30" s="123">
        <v>6</v>
      </c>
      <c r="S30" s="123"/>
      <c r="U30" s="125" t="s">
        <v>26</v>
      </c>
      <c r="V30" s="89" t="s">
        <v>121</v>
      </c>
      <c r="W30" s="90"/>
      <c r="X30" s="123"/>
      <c r="Y30" s="123"/>
      <c r="Z30" s="123"/>
      <c r="AA30" s="123"/>
      <c r="AB30" s="123"/>
      <c r="AF30" s="126" t="s">
        <v>26</v>
      </c>
      <c r="AG30" s="89" t="s">
        <v>121</v>
      </c>
      <c r="AH30" s="90"/>
      <c r="AI30" s="123" t="s">
        <v>79</v>
      </c>
      <c r="AJ30" s="123" t="s">
        <v>79</v>
      </c>
      <c r="AK30" s="123" t="s">
        <v>79</v>
      </c>
      <c r="AL30" s="123" t="s">
        <v>79</v>
      </c>
      <c r="AM30" s="123" t="s">
        <v>79</v>
      </c>
      <c r="AN30" s="123" t="s">
        <v>79</v>
      </c>
      <c r="AO30" s="129"/>
      <c r="AP30" s="38"/>
      <c r="AQ30" s="126" t="s">
        <v>26</v>
      </c>
      <c r="AR30" s="89" t="s">
        <v>121</v>
      </c>
      <c r="AS30" s="123" t="s">
        <v>79</v>
      </c>
      <c r="AT30" s="123" t="s">
        <v>79</v>
      </c>
      <c r="AU30" s="123" t="s">
        <v>79</v>
      </c>
      <c r="AV30" s="123" t="s">
        <v>79</v>
      </c>
      <c r="AW30" s="123" t="s">
        <v>79</v>
      </c>
      <c r="AX30" s="123" t="s">
        <v>79</v>
      </c>
      <c r="AY30" s="155"/>
    </row>
    <row r="31" spans="1:51" ht="24.9" customHeight="1">
      <c r="C31" s="125" t="s">
        <v>125</v>
      </c>
      <c r="D31" s="89" t="s">
        <v>119</v>
      </c>
      <c r="E31" s="89"/>
      <c r="F31" s="123">
        <v>4</v>
      </c>
      <c r="G31" s="123">
        <v>2</v>
      </c>
      <c r="H31" s="123">
        <v>94</v>
      </c>
      <c r="I31" s="123">
        <v>0</v>
      </c>
      <c r="J31" s="123">
        <v>0</v>
      </c>
      <c r="L31" s="125" t="s">
        <v>125</v>
      </c>
      <c r="M31" s="89" t="s">
        <v>119</v>
      </c>
      <c r="N31" s="89"/>
      <c r="O31" s="123">
        <v>3</v>
      </c>
      <c r="P31" s="123">
        <v>2</v>
      </c>
      <c r="Q31" s="123">
        <v>95</v>
      </c>
      <c r="R31" s="123"/>
      <c r="S31" s="123"/>
      <c r="U31" s="125" t="s">
        <v>125</v>
      </c>
      <c r="V31" s="89" t="s">
        <v>119</v>
      </c>
      <c r="W31" s="89"/>
      <c r="X31" s="123">
        <v>10</v>
      </c>
      <c r="Y31" s="123">
        <v>5</v>
      </c>
      <c r="Z31" s="123">
        <v>85</v>
      </c>
      <c r="AA31" s="123"/>
      <c r="AB31" s="123"/>
      <c r="AF31" s="125" t="s">
        <v>125</v>
      </c>
      <c r="AG31" s="89" t="s">
        <v>119</v>
      </c>
      <c r="AH31" s="89"/>
      <c r="AI31" s="123">
        <v>20</v>
      </c>
      <c r="AJ31" s="123"/>
      <c r="AK31" s="123">
        <v>5</v>
      </c>
      <c r="AL31" s="123">
        <v>70</v>
      </c>
      <c r="AM31" s="123">
        <v>5</v>
      </c>
      <c r="AN31" s="123"/>
      <c r="AO31" s="129"/>
      <c r="AP31" s="38"/>
      <c r="AQ31" s="125" t="s">
        <v>125</v>
      </c>
      <c r="AR31" s="89" t="s">
        <v>119</v>
      </c>
      <c r="AS31" s="123">
        <v>2</v>
      </c>
      <c r="AT31" s="123"/>
      <c r="AU31" s="123">
        <v>3</v>
      </c>
      <c r="AV31" s="123">
        <v>2</v>
      </c>
      <c r="AW31" s="123">
        <v>13</v>
      </c>
      <c r="AX31" s="123"/>
      <c r="AY31" s="155"/>
    </row>
    <row r="32" spans="1:51" ht="24.9" customHeight="1">
      <c r="C32" s="125" t="s">
        <v>2</v>
      </c>
      <c r="D32" s="89" t="s">
        <v>121</v>
      </c>
      <c r="E32" s="90"/>
      <c r="F32" s="123">
        <v>10</v>
      </c>
      <c r="G32" s="123">
        <v>33</v>
      </c>
      <c r="H32" s="123">
        <v>57</v>
      </c>
      <c r="I32" s="123"/>
      <c r="J32" s="123"/>
      <c r="L32" s="125" t="s">
        <v>2</v>
      </c>
      <c r="M32" s="89" t="s">
        <v>121</v>
      </c>
      <c r="N32" s="90"/>
      <c r="O32" s="123"/>
      <c r="P32" s="123"/>
      <c r="Q32" s="123"/>
      <c r="R32" s="123"/>
      <c r="S32" s="123"/>
      <c r="U32" s="125" t="s">
        <v>2</v>
      </c>
      <c r="V32" s="89" t="s">
        <v>121</v>
      </c>
      <c r="W32" s="90"/>
      <c r="X32" s="123">
        <v>14</v>
      </c>
      <c r="Y32" s="123">
        <v>20</v>
      </c>
      <c r="Z32" s="123">
        <v>66</v>
      </c>
      <c r="AA32" s="123"/>
      <c r="AB32" s="123"/>
      <c r="AF32" s="126" t="s">
        <v>2</v>
      </c>
      <c r="AG32" s="89" t="s">
        <v>121</v>
      </c>
      <c r="AH32" s="90"/>
      <c r="AI32" s="123"/>
      <c r="AJ32" s="123"/>
      <c r="AK32" s="123">
        <v>5</v>
      </c>
      <c r="AL32" s="123">
        <v>72</v>
      </c>
      <c r="AM32" s="123">
        <v>22</v>
      </c>
      <c r="AN32" s="123"/>
      <c r="AO32" s="129"/>
      <c r="AP32" s="38"/>
      <c r="AQ32" s="126" t="s">
        <v>2</v>
      </c>
      <c r="AR32" s="89" t="s">
        <v>121</v>
      </c>
      <c r="AS32" s="123"/>
      <c r="AT32" s="123"/>
      <c r="AU32" s="123">
        <v>5</v>
      </c>
      <c r="AV32" s="123">
        <v>88</v>
      </c>
      <c r="AW32" s="123">
        <v>8</v>
      </c>
      <c r="AX32" s="123"/>
      <c r="AY32" s="155"/>
    </row>
    <row r="33" spans="3:51" ht="24.9" customHeight="1">
      <c r="C33" s="125" t="s">
        <v>36</v>
      </c>
      <c r="D33" s="89" t="s">
        <v>122</v>
      </c>
      <c r="E33" s="90"/>
      <c r="F33" s="123">
        <v>0</v>
      </c>
      <c r="G33" s="123">
        <v>20</v>
      </c>
      <c r="H33" s="123">
        <v>56</v>
      </c>
      <c r="I33" s="123">
        <v>24</v>
      </c>
      <c r="J33" s="123"/>
      <c r="L33" s="125" t="s">
        <v>36</v>
      </c>
      <c r="M33" s="89" t="s">
        <v>122</v>
      </c>
      <c r="N33" s="90"/>
      <c r="O33" s="123">
        <v>14</v>
      </c>
      <c r="P33" s="123">
        <v>17</v>
      </c>
      <c r="Q33" s="123">
        <v>69</v>
      </c>
      <c r="R33" s="123"/>
      <c r="S33" s="123"/>
      <c r="U33" s="125" t="s">
        <v>36</v>
      </c>
      <c r="V33" s="89" t="s">
        <v>122</v>
      </c>
      <c r="W33" s="90"/>
      <c r="X33" s="123"/>
      <c r="Y33" s="123">
        <v>25</v>
      </c>
      <c r="Z33" s="123">
        <v>42</v>
      </c>
      <c r="AA33" s="123">
        <v>33</v>
      </c>
      <c r="AB33" s="123"/>
      <c r="AF33" s="126" t="s">
        <v>36</v>
      </c>
      <c r="AG33" s="89" t="s">
        <v>122</v>
      </c>
      <c r="AH33" s="90"/>
      <c r="AI33" s="123" t="s">
        <v>79</v>
      </c>
      <c r="AJ33" s="123" t="s">
        <v>79</v>
      </c>
      <c r="AK33" s="123" t="s">
        <v>79</v>
      </c>
      <c r="AL33" s="123" t="s">
        <v>79</v>
      </c>
      <c r="AM33" s="123" t="s">
        <v>79</v>
      </c>
      <c r="AN33" s="123" t="s">
        <v>79</v>
      </c>
      <c r="AO33" s="129"/>
      <c r="AP33" s="38"/>
      <c r="AQ33" s="126" t="s">
        <v>36</v>
      </c>
      <c r="AR33" s="89" t="s">
        <v>122</v>
      </c>
      <c r="AS33" s="123" t="s">
        <v>79</v>
      </c>
      <c r="AT33" s="123" t="s">
        <v>79</v>
      </c>
      <c r="AU33" s="123" t="s">
        <v>79</v>
      </c>
      <c r="AV33" s="123" t="s">
        <v>79</v>
      </c>
      <c r="AW33" s="123" t="s">
        <v>79</v>
      </c>
      <c r="AX33" s="123" t="s">
        <v>79</v>
      </c>
      <c r="AY33" s="155"/>
    </row>
    <row r="34" spans="3:51" ht="24.9" customHeight="1">
      <c r="C34" s="198" t="s">
        <v>17</v>
      </c>
      <c r="D34" s="89" t="s">
        <v>119</v>
      </c>
      <c r="E34" s="89"/>
      <c r="F34" s="123">
        <v>0</v>
      </c>
      <c r="G34" s="123">
        <v>20</v>
      </c>
      <c r="H34" s="123">
        <v>70</v>
      </c>
      <c r="I34" s="123"/>
      <c r="J34" s="123">
        <v>5</v>
      </c>
      <c r="L34" s="198" t="s">
        <v>17</v>
      </c>
      <c r="M34" s="89" t="s">
        <v>119</v>
      </c>
      <c r="N34" s="89"/>
      <c r="O34" s="123"/>
      <c r="P34" s="123">
        <v>14</v>
      </c>
      <c r="Q34" s="123">
        <v>66</v>
      </c>
      <c r="R34" s="123">
        <v>20</v>
      </c>
      <c r="S34" s="123"/>
      <c r="U34" s="125" t="s">
        <v>17</v>
      </c>
      <c r="V34" s="89" t="s">
        <v>119</v>
      </c>
      <c r="W34" s="89"/>
      <c r="X34" s="123"/>
      <c r="Y34" s="123">
        <v>20</v>
      </c>
      <c r="Z34" s="123">
        <v>70</v>
      </c>
      <c r="AA34" s="123"/>
      <c r="AB34" s="123">
        <v>10</v>
      </c>
      <c r="AF34" s="125" t="s">
        <v>17</v>
      </c>
      <c r="AG34" s="89" t="s">
        <v>119</v>
      </c>
      <c r="AH34" s="89"/>
      <c r="AI34" s="123"/>
      <c r="AJ34" s="123"/>
      <c r="AK34" s="123"/>
      <c r="AL34" s="123">
        <v>1</v>
      </c>
      <c r="AM34" s="123"/>
      <c r="AN34" s="123"/>
      <c r="AO34" s="129"/>
      <c r="AP34" s="38"/>
      <c r="AQ34" s="125" t="s">
        <v>17</v>
      </c>
      <c r="AR34" s="89" t="s">
        <v>119</v>
      </c>
      <c r="AS34" s="123"/>
      <c r="AT34" s="123"/>
      <c r="AU34" s="123"/>
      <c r="AV34" s="123">
        <v>1</v>
      </c>
      <c r="AW34" s="123"/>
      <c r="AX34" s="123"/>
      <c r="AY34" s="155"/>
    </row>
    <row r="35" spans="3:51" ht="24" customHeight="1">
      <c r="C35" s="125" t="s">
        <v>66</v>
      </c>
      <c r="D35" s="89" t="s">
        <v>119</v>
      </c>
      <c r="E35" s="89"/>
      <c r="F35" s="123"/>
      <c r="G35" s="123"/>
      <c r="H35" s="123"/>
      <c r="I35" s="123"/>
      <c r="J35" s="123"/>
      <c r="L35" s="125" t="s">
        <v>66</v>
      </c>
      <c r="M35" s="89" t="s">
        <v>119</v>
      </c>
      <c r="N35" s="89"/>
      <c r="O35" s="123"/>
      <c r="P35" s="123"/>
      <c r="Q35" s="123"/>
      <c r="R35" s="123"/>
      <c r="S35" s="123"/>
      <c r="U35" s="125" t="s">
        <v>66</v>
      </c>
      <c r="V35" s="89" t="s">
        <v>119</v>
      </c>
      <c r="W35" s="89"/>
      <c r="X35" s="123"/>
      <c r="Y35" s="123"/>
      <c r="Z35" s="123"/>
      <c r="AA35" s="123"/>
      <c r="AB35" s="123"/>
      <c r="AF35" s="125" t="s">
        <v>66</v>
      </c>
      <c r="AG35" s="89" t="s">
        <v>119</v>
      </c>
      <c r="AH35" s="89"/>
      <c r="AI35" s="123" t="s">
        <v>79</v>
      </c>
      <c r="AJ35" s="123" t="s">
        <v>79</v>
      </c>
      <c r="AK35" s="123" t="s">
        <v>79</v>
      </c>
      <c r="AL35" s="123" t="s">
        <v>79</v>
      </c>
      <c r="AM35" s="123" t="s">
        <v>79</v>
      </c>
      <c r="AN35" s="123" t="s">
        <v>79</v>
      </c>
      <c r="AO35" s="129"/>
      <c r="AP35" s="38"/>
      <c r="AQ35" s="125" t="s">
        <v>66</v>
      </c>
      <c r="AR35" s="89" t="s">
        <v>119</v>
      </c>
      <c r="AS35" s="123"/>
      <c r="AT35" s="123"/>
      <c r="AU35" s="123"/>
      <c r="AV35" s="123"/>
      <c r="AW35" s="123"/>
      <c r="AX35" s="123"/>
      <c r="AY35" s="155"/>
    </row>
    <row r="36" spans="3:51" ht="24.9" customHeight="1">
      <c r="C36" s="197" t="s">
        <v>31</v>
      </c>
      <c r="D36" s="89" t="s">
        <v>122</v>
      </c>
      <c r="E36" s="90"/>
      <c r="F36" s="123">
        <v>0</v>
      </c>
      <c r="G36" s="123">
        <v>7</v>
      </c>
      <c r="H36" s="123">
        <v>92</v>
      </c>
      <c r="I36" s="123">
        <v>0</v>
      </c>
      <c r="J36" s="123">
        <v>1</v>
      </c>
      <c r="L36" s="197" t="s">
        <v>31</v>
      </c>
      <c r="M36" s="89" t="s">
        <v>122</v>
      </c>
      <c r="N36" s="90"/>
      <c r="O36" s="123"/>
      <c r="P36" s="123">
        <v>7</v>
      </c>
      <c r="Q36" s="123">
        <v>92</v>
      </c>
      <c r="R36" s="123"/>
      <c r="S36" s="123">
        <v>1</v>
      </c>
      <c r="U36" s="125" t="s">
        <v>31</v>
      </c>
      <c r="V36" s="89" t="s">
        <v>122</v>
      </c>
      <c r="W36" s="90"/>
      <c r="X36" s="123"/>
      <c r="Y36" s="123">
        <v>7</v>
      </c>
      <c r="Z36" s="123">
        <v>92</v>
      </c>
      <c r="AA36" s="123"/>
      <c r="AB36" s="123">
        <v>1</v>
      </c>
      <c r="AF36" s="126" t="s">
        <v>31</v>
      </c>
      <c r="AG36" s="89" t="s">
        <v>122</v>
      </c>
      <c r="AH36" s="90"/>
      <c r="AI36" s="123"/>
      <c r="AJ36" s="123"/>
      <c r="AK36" s="123">
        <v>6</v>
      </c>
      <c r="AL36" s="163">
        <v>92</v>
      </c>
      <c r="AM36" s="123">
        <v>1</v>
      </c>
      <c r="AN36" s="123">
        <v>1</v>
      </c>
      <c r="AO36" s="129"/>
      <c r="AP36" s="38"/>
      <c r="AQ36" s="126" t="s">
        <v>31</v>
      </c>
      <c r="AR36" s="89" t="s">
        <v>122</v>
      </c>
      <c r="AS36" s="123"/>
      <c r="AT36" s="123"/>
      <c r="AU36" s="123">
        <v>6</v>
      </c>
      <c r="AV36" s="123">
        <v>92</v>
      </c>
      <c r="AW36" s="123">
        <v>1</v>
      </c>
      <c r="AX36" s="123">
        <v>1</v>
      </c>
      <c r="AY36" s="155"/>
    </row>
    <row r="37" spans="3:51" ht="24.9" customHeight="1">
      <c r="C37" s="125" t="s">
        <v>4</v>
      </c>
      <c r="D37" s="89" t="s">
        <v>119</v>
      </c>
      <c r="E37" s="89"/>
      <c r="F37" s="123">
        <v>24</v>
      </c>
      <c r="G37" s="123">
        <v>74</v>
      </c>
      <c r="H37" s="123">
        <v>2</v>
      </c>
      <c r="I37" s="123">
        <v>0</v>
      </c>
      <c r="J37" s="123">
        <v>0</v>
      </c>
      <c r="L37" s="125" t="s">
        <v>4</v>
      </c>
      <c r="M37" s="89" t="s">
        <v>119</v>
      </c>
      <c r="N37" s="89"/>
      <c r="O37" s="123">
        <v>39</v>
      </c>
      <c r="P37" s="123">
        <v>60</v>
      </c>
      <c r="Q37" s="123">
        <v>1</v>
      </c>
      <c r="R37" s="123"/>
      <c r="S37" s="123"/>
      <c r="U37" s="125" t="s">
        <v>4</v>
      </c>
      <c r="V37" s="89" t="s">
        <v>119</v>
      </c>
      <c r="W37" s="89"/>
      <c r="X37" s="123">
        <v>52</v>
      </c>
      <c r="Y37" s="123">
        <v>46</v>
      </c>
      <c r="Z37" s="123">
        <v>2</v>
      </c>
      <c r="AA37" s="123"/>
      <c r="AB37" s="123"/>
      <c r="AF37" s="125" t="s">
        <v>4</v>
      </c>
      <c r="AG37" s="89" t="s">
        <v>119</v>
      </c>
      <c r="AH37" s="89"/>
      <c r="AI37" s="123">
        <v>1</v>
      </c>
      <c r="AJ37" s="123"/>
      <c r="AK37" s="123">
        <v>15</v>
      </c>
      <c r="AL37" s="123">
        <v>3</v>
      </c>
      <c r="AM37" s="123">
        <v>24</v>
      </c>
      <c r="AN37" s="123"/>
      <c r="AO37" s="129"/>
      <c r="AP37" s="38"/>
      <c r="AQ37" s="125" t="s">
        <v>4</v>
      </c>
      <c r="AR37" s="89" t="s">
        <v>119</v>
      </c>
      <c r="AS37" s="123"/>
      <c r="AT37" s="123"/>
      <c r="AU37" s="123">
        <v>20</v>
      </c>
      <c r="AV37" s="123">
        <v>2</v>
      </c>
      <c r="AW37" s="123">
        <v>23</v>
      </c>
      <c r="AX37" s="123"/>
      <c r="AY37" s="155"/>
    </row>
    <row r="38" spans="3:51" ht="24.9" customHeight="1">
      <c r="C38" s="125" t="s">
        <v>13</v>
      </c>
      <c r="D38" s="89" t="s">
        <v>123</v>
      </c>
      <c r="E38" s="89"/>
      <c r="F38" s="123">
        <v>11</v>
      </c>
      <c r="G38" s="123">
        <v>4</v>
      </c>
      <c r="H38" s="123">
        <v>85</v>
      </c>
      <c r="I38" s="123"/>
      <c r="J38" s="123"/>
      <c r="L38" s="125" t="s">
        <v>13</v>
      </c>
      <c r="M38" s="89" t="s">
        <v>123</v>
      </c>
      <c r="N38" s="89"/>
      <c r="O38" s="123">
        <v>30</v>
      </c>
      <c r="P38" s="123">
        <v>4</v>
      </c>
      <c r="Q38" s="123">
        <v>64</v>
      </c>
      <c r="R38" s="123">
        <v>1</v>
      </c>
      <c r="S38" s="123">
        <v>1</v>
      </c>
      <c r="U38" s="125" t="s">
        <v>13</v>
      </c>
      <c r="V38" s="89" t="s">
        <v>123</v>
      </c>
      <c r="W38" s="89"/>
      <c r="X38" s="123">
        <v>30</v>
      </c>
      <c r="Y38" s="123">
        <v>4</v>
      </c>
      <c r="Z38" s="123">
        <v>65</v>
      </c>
      <c r="AA38" s="123"/>
      <c r="AB38" s="123">
        <v>1</v>
      </c>
      <c r="AF38" s="125" t="s">
        <v>13</v>
      </c>
      <c r="AG38" s="89" t="s">
        <v>123</v>
      </c>
      <c r="AH38" s="89"/>
      <c r="AI38" s="123">
        <v>34</v>
      </c>
      <c r="AJ38" s="123">
        <v>1</v>
      </c>
      <c r="AK38" s="123">
        <v>4</v>
      </c>
      <c r="AL38" s="123">
        <v>58</v>
      </c>
      <c r="AM38" s="123">
        <v>2</v>
      </c>
      <c r="AN38" s="123">
        <v>1</v>
      </c>
      <c r="AO38" s="129"/>
      <c r="AP38" s="38"/>
      <c r="AQ38" s="125" t="s">
        <v>13</v>
      </c>
      <c r="AR38" s="89" t="s">
        <v>123</v>
      </c>
      <c r="AS38" s="123">
        <v>29</v>
      </c>
      <c r="AT38" s="123"/>
      <c r="AU38" s="123"/>
      <c r="AV38" s="123"/>
      <c r="AW38" s="123">
        <v>2</v>
      </c>
      <c r="AX38" s="123"/>
      <c r="AY38" s="155"/>
    </row>
    <row r="39" spans="3:51" ht="24.9" customHeight="1">
      <c r="C39" s="125" t="s">
        <v>34</v>
      </c>
      <c r="D39" s="89" t="s">
        <v>123</v>
      </c>
      <c r="E39" s="91"/>
      <c r="F39" s="123">
        <v>6</v>
      </c>
      <c r="G39" s="123">
        <v>3</v>
      </c>
      <c r="H39" s="123">
        <v>34</v>
      </c>
      <c r="I39" s="123">
        <v>37</v>
      </c>
      <c r="J39" s="123">
        <v>20</v>
      </c>
      <c r="L39" s="125" t="s">
        <v>34</v>
      </c>
      <c r="M39" s="89" t="s">
        <v>123</v>
      </c>
      <c r="N39" s="91"/>
      <c r="O39" s="123">
        <v>5</v>
      </c>
      <c r="P39" s="123">
        <v>5</v>
      </c>
      <c r="Q39" s="123">
        <v>37</v>
      </c>
      <c r="R39" s="123">
        <v>38</v>
      </c>
      <c r="S39" s="123">
        <v>15</v>
      </c>
      <c r="U39" s="125" t="s">
        <v>34</v>
      </c>
      <c r="V39" s="89" t="s">
        <v>123</v>
      </c>
      <c r="W39" s="91"/>
      <c r="X39" s="123">
        <v>6</v>
      </c>
      <c r="Y39" s="123">
        <v>2</v>
      </c>
      <c r="Z39" s="123">
        <v>40</v>
      </c>
      <c r="AA39" s="123">
        <v>37</v>
      </c>
      <c r="AB39" s="123">
        <v>15</v>
      </c>
      <c r="AF39" s="127" t="s">
        <v>34</v>
      </c>
      <c r="AG39" s="89" t="s">
        <v>123</v>
      </c>
      <c r="AH39" s="91"/>
      <c r="AI39" s="123">
        <v>10</v>
      </c>
      <c r="AJ39" s="123">
        <v>20</v>
      </c>
      <c r="AK39" s="123">
        <v>7</v>
      </c>
      <c r="AL39" s="123">
        <v>63</v>
      </c>
      <c r="AM39" s="123"/>
      <c r="AN39" s="123"/>
      <c r="AO39" s="129"/>
      <c r="AP39" s="38"/>
      <c r="AQ39" s="127" t="s">
        <v>34</v>
      </c>
      <c r="AR39" s="89" t="s">
        <v>123</v>
      </c>
      <c r="AS39" s="123">
        <v>10</v>
      </c>
      <c r="AT39" s="123">
        <v>20</v>
      </c>
      <c r="AU39" s="123">
        <v>7</v>
      </c>
      <c r="AV39" s="123">
        <v>63</v>
      </c>
      <c r="AW39" s="123"/>
      <c r="AX39" s="123"/>
      <c r="AY39" s="155"/>
    </row>
    <row r="40" spans="3:51" ht="24.9" customHeight="1">
      <c r="C40" s="125" t="s">
        <v>207</v>
      </c>
      <c r="D40" s="89" t="s">
        <v>121</v>
      </c>
      <c r="E40" s="91"/>
      <c r="F40" s="123"/>
      <c r="G40" s="123"/>
      <c r="H40" s="123"/>
      <c r="I40" s="123"/>
      <c r="J40" s="123"/>
      <c r="L40" s="125" t="s">
        <v>207</v>
      </c>
      <c r="M40" s="89" t="s">
        <v>121</v>
      </c>
      <c r="N40" s="91"/>
      <c r="O40" s="123"/>
      <c r="P40" s="123"/>
      <c r="Q40" s="123"/>
      <c r="R40" s="123"/>
      <c r="S40" s="123"/>
      <c r="U40" s="125" t="s">
        <v>207</v>
      </c>
      <c r="V40" s="89"/>
      <c r="W40" s="91"/>
      <c r="X40" s="123"/>
      <c r="Y40" s="123"/>
      <c r="Z40" s="123"/>
      <c r="AA40" s="123"/>
      <c r="AB40" s="123"/>
      <c r="AF40" s="127"/>
      <c r="AG40" s="89"/>
      <c r="AH40" s="91"/>
      <c r="AI40" s="123"/>
      <c r="AJ40" s="123"/>
      <c r="AK40" s="123"/>
      <c r="AL40" s="123"/>
      <c r="AM40" s="123"/>
      <c r="AN40" s="123"/>
      <c r="AO40" s="129"/>
      <c r="AP40" s="38"/>
      <c r="AQ40" s="127"/>
      <c r="AR40" s="89"/>
      <c r="AS40" s="123"/>
      <c r="AT40" s="123"/>
      <c r="AU40" s="123"/>
      <c r="AV40" s="123"/>
      <c r="AW40" s="123"/>
      <c r="AX40" s="123"/>
      <c r="AY40" s="155"/>
    </row>
    <row r="41" spans="3:51" ht="24.9" customHeight="1">
      <c r="C41" s="125" t="s">
        <v>18</v>
      </c>
      <c r="D41" s="89" t="s">
        <v>119</v>
      </c>
      <c r="E41" s="89"/>
      <c r="F41" s="123">
        <v>0</v>
      </c>
      <c r="G41" s="123">
        <v>0</v>
      </c>
      <c r="H41" s="123">
        <v>100</v>
      </c>
      <c r="I41" s="123">
        <v>0</v>
      </c>
      <c r="J41" s="123">
        <v>0</v>
      </c>
      <c r="L41" s="125" t="s">
        <v>18</v>
      </c>
      <c r="M41" s="89" t="s">
        <v>119</v>
      </c>
      <c r="N41" s="89"/>
      <c r="O41" s="123"/>
      <c r="P41" s="123"/>
      <c r="Q41" s="123">
        <v>100</v>
      </c>
      <c r="R41" s="123"/>
      <c r="S41" s="123"/>
      <c r="U41" s="125" t="s">
        <v>18</v>
      </c>
      <c r="V41" s="89" t="s">
        <v>119</v>
      </c>
      <c r="W41" s="89"/>
      <c r="X41" s="123"/>
      <c r="Y41" s="123"/>
      <c r="Z41" s="123">
        <v>100</v>
      </c>
      <c r="AA41" s="123"/>
      <c r="AB41" s="123"/>
      <c r="AF41" s="125" t="s">
        <v>18</v>
      </c>
      <c r="AG41" s="89" t="s">
        <v>119</v>
      </c>
      <c r="AH41" s="89"/>
      <c r="AI41" s="123"/>
      <c r="AJ41" s="123"/>
      <c r="AK41" s="123">
        <v>1</v>
      </c>
      <c r="AL41" s="123">
        <v>100</v>
      </c>
      <c r="AM41" s="123"/>
      <c r="AN41" s="123"/>
      <c r="AO41" s="129"/>
      <c r="AP41" s="38"/>
      <c r="AQ41" s="125" t="s">
        <v>18</v>
      </c>
      <c r="AR41" s="89" t="s">
        <v>119</v>
      </c>
      <c r="AS41" s="123"/>
      <c r="AT41" s="123"/>
      <c r="AU41" s="123">
        <v>1</v>
      </c>
      <c r="AV41" s="123">
        <v>100</v>
      </c>
      <c r="AW41" s="123"/>
      <c r="AX41" s="123"/>
      <c r="AY41" s="155"/>
    </row>
    <row r="42" spans="3:51" ht="24.9" customHeight="1">
      <c r="C42" s="125" t="s">
        <v>67</v>
      </c>
      <c r="D42" s="89" t="s">
        <v>119</v>
      </c>
      <c r="E42" s="89"/>
      <c r="F42" s="123">
        <v>7</v>
      </c>
      <c r="G42" s="123">
        <v>0</v>
      </c>
      <c r="H42" s="123">
        <v>93</v>
      </c>
      <c r="I42" s="123">
        <v>0</v>
      </c>
      <c r="J42" s="123">
        <v>0</v>
      </c>
      <c r="L42" s="125" t="s">
        <v>67</v>
      </c>
      <c r="M42" s="89" t="s">
        <v>119</v>
      </c>
      <c r="N42" s="89"/>
      <c r="O42" s="123">
        <v>7</v>
      </c>
      <c r="P42" s="123"/>
      <c r="Q42" s="123">
        <v>93</v>
      </c>
      <c r="R42" s="123"/>
      <c r="S42" s="123"/>
      <c r="U42" s="125" t="s">
        <v>67</v>
      </c>
      <c r="V42" s="89" t="s">
        <v>119</v>
      </c>
      <c r="W42" s="89"/>
      <c r="X42" s="123">
        <v>7</v>
      </c>
      <c r="Y42" s="123"/>
      <c r="Z42" s="123">
        <v>93</v>
      </c>
      <c r="AA42" s="123"/>
      <c r="AB42" s="123"/>
      <c r="AF42" s="125" t="s">
        <v>67</v>
      </c>
      <c r="AG42" s="89" t="s">
        <v>119</v>
      </c>
      <c r="AH42" s="89"/>
      <c r="AI42" s="123" t="s">
        <v>79</v>
      </c>
      <c r="AJ42" s="123" t="s">
        <v>79</v>
      </c>
      <c r="AK42" s="123" t="s">
        <v>79</v>
      </c>
      <c r="AL42" s="123" t="s">
        <v>79</v>
      </c>
      <c r="AM42" s="123" t="s">
        <v>79</v>
      </c>
      <c r="AN42" s="123" t="s">
        <v>79</v>
      </c>
      <c r="AO42" s="129"/>
      <c r="AP42" s="38"/>
      <c r="AQ42" s="125" t="s">
        <v>67</v>
      </c>
      <c r="AR42" s="89" t="s">
        <v>119</v>
      </c>
      <c r="AS42" s="123"/>
      <c r="AT42" s="123"/>
      <c r="AU42" s="123"/>
      <c r="AV42" s="123"/>
      <c r="AW42" s="123"/>
      <c r="AX42" s="123"/>
      <c r="AY42" s="155"/>
    </row>
    <row r="43" spans="3:51" ht="24.9" customHeight="1">
      <c r="C43" s="125" t="s">
        <v>169</v>
      </c>
      <c r="D43" s="89" t="s">
        <v>121</v>
      </c>
      <c r="E43" s="90"/>
      <c r="G43" s="123"/>
      <c r="J43" s="123"/>
      <c r="L43" s="125" t="s">
        <v>169</v>
      </c>
      <c r="M43" s="89" t="s">
        <v>121</v>
      </c>
      <c r="N43" s="90"/>
      <c r="U43" s="125" t="s">
        <v>169</v>
      </c>
      <c r="V43" s="89" t="s">
        <v>121</v>
      </c>
      <c r="W43" s="90"/>
      <c r="X43" s="123"/>
      <c r="Y43" s="123"/>
      <c r="Z43" s="123"/>
      <c r="AA43" s="123"/>
      <c r="AB43" s="123"/>
      <c r="AF43" s="126" t="s">
        <v>35</v>
      </c>
      <c r="AG43" s="89" t="s">
        <v>121</v>
      </c>
      <c r="AH43" s="90"/>
      <c r="AI43" s="123" t="s">
        <v>79</v>
      </c>
      <c r="AJ43" s="123" t="s">
        <v>79</v>
      </c>
      <c r="AK43" s="123" t="s">
        <v>79</v>
      </c>
      <c r="AL43" s="123" t="s">
        <v>79</v>
      </c>
      <c r="AM43" s="123" t="s">
        <v>79</v>
      </c>
      <c r="AN43" s="123" t="s">
        <v>79</v>
      </c>
      <c r="AO43" s="129"/>
      <c r="AP43" s="38"/>
      <c r="AQ43" s="126" t="s">
        <v>35</v>
      </c>
      <c r="AR43" s="89" t="s">
        <v>121</v>
      </c>
      <c r="AS43" s="123" t="s">
        <v>79</v>
      </c>
      <c r="AT43" s="123" t="s">
        <v>79</v>
      </c>
      <c r="AU43" s="123" t="s">
        <v>79</v>
      </c>
      <c r="AV43" s="123" t="s">
        <v>79</v>
      </c>
      <c r="AW43" s="123" t="s">
        <v>79</v>
      </c>
      <c r="AX43" s="123" t="s">
        <v>79</v>
      </c>
      <c r="AY43" s="155"/>
    </row>
    <row r="44" spans="3:51" ht="24.9" customHeight="1">
      <c r="C44" s="125" t="s">
        <v>5</v>
      </c>
      <c r="D44" s="89" t="s">
        <v>121</v>
      </c>
      <c r="E44" s="89"/>
      <c r="F44" s="123">
        <v>70</v>
      </c>
      <c r="G44" s="123"/>
      <c r="H44" s="123">
        <v>20</v>
      </c>
      <c r="I44" s="123"/>
      <c r="J44" s="123">
        <v>10</v>
      </c>
      <c r="L44" s="125" t="s">
        <v>5</v>
      </c>
      <c r="M44" s="89" t="s">
        <v>121</v>
      </c>
      <c r="N44" s="89"/>
      <c r="O44" s="123">
        <v>70</v>
      </c>
      <c r="P44" s="123"/>
      <c r="Q44" s="123">
        <v>25</v>
      </c>
      <c r="R44" s="123"/>
      <c r="S44" s="123">
        <v>5</v>
      </c>
      <c r="U44" s="125" t="s">
        <v>5</v>
      </c>
      <c r="V44" s="89" t="s">
        <v>121</v>
      </c>
      <c r="W44" s="89"/>
      <c r="X44" s="123">
        <v>70</v>
      </c>
      <c r="Y44" s="123"/>
      <c r="Z44" s="123">
        <v>25</v>
      </c>
      <c r="AA44" s="123"/>
      <c r="AB44" s="123">
        <v>5</v>
      </c>
      <c r="AF44" s="125" t="s">
        <v>5</v>
      </c>
      <c r="AG44" s="89" t="s">
        <v>121</v>
      </c>
      <c r="AH44" s="89"/>
      <c r="AI44" s="123">
        <v>75</v>
      </c>
      <c r="AJ44" s="123"/>
      <c r="AK44" s="123"/>
      <c r="AL44" s="123">
        <v>25</v>
      </c>
      <c r="AM44" s="123"/>
      <c r="AN44" s="123"/>
      <c r="AO44" s="129"/>
      <c r="AP44" s="38"/>
      <c r="AQ44" s="125" t="s">
        <v>5</v>
      </c>
      <c r="AR44" s="89" t="s">
        <v>121</v>
      </c>
      <c r="AS44" s="123">
        <v>75</v>
      </c>
      <c r="AT44" s="123"/>
      <c r="AU44" s="123"/>
      <c r="AV44" s="123">
        <v>25</v>
      </c>
      <c r="AW44" s="123"/>
      <c r="AX44" s="123"/>
      <c r="AY44" s="155"/>
    </row>
    <row r="45" spans="3:51" ht="24.9" customHeight="1">
      <c r="C45" s="125" t="s">
        <v>28</v>
      </c>
      <c r="D45" s="89" t="s">
        <v>123</v>
      </c>
      <c r="E45" s="89"/>
      <c r="F45" s="123">
        <v>60</v>
      </c>
      <c r="G45" s="123">
        <v>2</v>
      </c>
      <c r="H45" s="123">
        <v>38</v>
      </c>
      <c r="I45" s="123">
        <v>0</v>
      </c>
      <c r="J45" s="123">
        <v>0</v>
      </c>
      <c r="L45" s="125" t="s">
        <v>28</v>
      </c>
      <c r="M45" s="89" t="s">
        <v>123</v>
      </c>
      <c r="N45" s="89"/>
      <c r="O45" s="123">
        <v>58</v>
      </c>
      <c r="P45" s="123">
        <v>2</v>
      </c>
      <c r="Q45" s="123">
        <v>40</v>
      </c>
      <c r="R45" s="123"/>
      <c r="S45" s="123"/>
      <c r="U45" s="125" t="s">
        <v>28</v>
      </c>
      <c r="V45" s="89" t="s">
        <v>123</v>
      </c>
      <c r="W45" s="89"/>
      <c r="X45" s="123">
        <v>66</v>
      </c>
      <c r="Y45" s="123">
        <v>3</v>
      </c>
      <c r="Z45" s="123">
        <v>31</v>
      </c>
      <c r="AA45" s="123"/>
      <c r="AB45" s="123"/>
      <c r="AF45" s="125" t="s">
        <v>28</v>
      </c>
      <c r="AG45" s="89" t="s">
        <v>123</v>
      </c>
      <c r="AH45" s="89"/>
      <c r="AI45" s="123">
        <v>70</v>
      </c>
      <c r="AJ45" s="123"/>
      <c r="AK45" s="123">
        <v>3</v>
      </c>
      <c r="AL45" s="123">
        <v>27</v>
      </c>
      <c r="AM45" s="123"/>
      <c r="AN45" s="123"/>
      <c r="AO45" s="129"/>
      <c r="AP45" s="38"/>
      <c r="AQ45" s="125" t="s">
        <v>28</v>
      </c>
      <c r="AR45" s="89" t="s">
        <v>123</v>
      </c>
      <c r="AS45" s="123">
        <v>64</v>
      </c>
      <c r="AT45" s="123"/>
      <c r="AU45" s="123">
        <v>3</v>
      </c>
      <c r="AV45" s="123">
        <v>33</v>
      </c>
      <c r="AW45" s="123"/>
      <c r="AX45" s="123"/>
      <c r="AY45" s="155"/>
    </row>
    <row r="46" spans="3:51" ht="24.9" customHeight="1">
      <c r="C46" s="125" t="s">
        <v>9</v>
      </c>
      <c r="D46" s="89" t="s">
        <v>123</v>
      </c>
      <c r="E46" s="89"/>
      <c r="F46" s="123">
        <v>55.5</v>
      </c>
      <c r="G46" s="123">
        <v>0.9</v>
      </c>
      <c r="H46" s="123">
        <v>1.1000000000000001</v>
      </c>
      <c r="I46" s="123">
        <v>42.5</v>
      </c>
      <c r="J46" s="123"/>
      <c r="L46" s="125" t="s">
        <v>9</v>
      </c>
      <c r="M46" s="89" t="s">
        <v>123</v>
      </c>
      <c r="N46" s="89"/>
      <c r="O46" s="123">
        <v>48</v>
      </c>
      <c r="P46" s="123">
        <v>1</v>
      </c>
      <c r="Q46" s="123">
        <v>1</v>
      </c>
      <c r="R46" s="123">
        <v>50</v>
      </c>
      <c r="S46" s="123"/>
      <c r="U46" s="125" t="s">
        <v>9</v>
      </c>
      <c r="V46" s="89" t="s">
        <v>123</v>
      </c>
      <c r="W46" s="89"/>
      <c r="X46" s="123">
        <v>52</v>
      </c>
      <c r="Y46" s="123">
        <v>1</v>
      </c>
      <c r="Z46" s="123">
        <v>3</v>
      </c>
      <c r="AA46" s="123">
        <v>44</v>
      </c>
      <c r="AB46" s="123"/>
      <c r="AF46" s="125" t="s">
        <v>9</v>
      </c>
      <c r="AG46" s="89" t="s">
        <v>123</v>
      </c>
      <c r="AH46" s="89"/>
      <c r="AI46" s="123">
        <v>46</v>
      </c>
      <c r="AJ46" s="123">
        <v>47</v>
      </c>
      <c r="AK46" s="123">
        <v>3</v>
      </c>
      <c r="AL46" s="123">
        <v>4</v>
      </c>
      <c r="AM46" s="123"/>
      <c r="AN46" s="123"/>
      <c r="AO46" s="129"/>
      <c r="AP46" s="38"/>
      <c r="AQ46" s="125" t="s">
        <v>9</v>
      </c>
      <c r="AR46" s="89" t="s">
        <v>123</v>
      </c>
      <c r="AS46" s="123">
        <v>45</v>
      </c>
      <c r="AT46" s="123">
        <v>48</v>
      </c>
      <c r="AU46" s="123">
        <v>2</v>
      </c>
      <c r="AV46" s="123">
        <v>5</v>
      </c>
      <c r="AW46" s="123"/>
      <c r="AX46" s="123"/>
      <c r="AY46" s="155"/>
    </row>
    <row r="47" spans="3:51" ht="21.75" customHeight="1">
      <c r="C47" s="125" t="s">
        <v>14</v>
      </c>
      <c r="D47" s="89" t="s">
        <v>123</v>
      </c>
      <c r="E47" s="90"/>
      <c r="F47" s="123"/>
      <c r="G47" s="123">
        <v>0.3</v>
      </c>
      <c r="H47" s="123">
        <v>99.5</v>
      </c>
      <c r="I47" s="123"/>
      <c r="J47" s="123">
        <v>0.2</v>
      </c>
      <c r="L47" s="125" t="s">
        <v>14</v>
      </c>
      <c r="M47" s="89" t="s">
        <v>123</v>
      </c>
      <c r="N47" s="90"/>
      <c r="O47" s="123"/>
      <c r="P47" s="123"/>
      <c r="Q47" s="123">
        <v>99.5</v>
      </c>
      <c r="R47" s="123"/>
      <c r="S47" s="123"/>
      <c r="U47" s="125" t="s">
        <v>14</v>
      </c>
      <c r="V47" s="89" t="s">
        <v>123</v>
      </c>
      <c r="W47" s="90"/>
      <c r="X47" s="123"/>
      <c r="Y47" s="123">
        <v>0.5</v>
      </c>
      <c r="Z47" s="123">
        <v>99.4</v>
      </c>
      <c r="AA47" s="123"/>
      <c r="AB47" s="123">
        <v>0.1</v>
      </c>
      <c r="AF47" s="126" t="s">
        <v>14</v>
      </c>
      <c r="AG47" s="89" t="s">
        <v>123</v>
      </c>
      <c r="AH47" s="90"/>
      <c r="AI47" s="123"/>
      <c r="AJ47" s="123"/>
      <c r="AK47" s="123">
        <v>2</v>
      </c>
      <c r="AL47" s="123"/>
      <c r="AM47" s="123"/>
      <c r="AN47" s="123"/>
      <c r="AO47" s="129"/>
      <c r="AP47" s="38"/>
      <c r="AQ47" s="126" t="s">
        <v>14</v>
      </c>
      <c r="AR47" s="89" t="s">
        <v>123</v>
      </c>
      <c r="AS47" s="123"/>
      <c r="AT47" s="123"/>
      <c r="AU47" s="123"/>
      <c r="AV47" s="123"/>
      <c r="AW47" s="123"/>
      <c r="AX47" s="123"/>
      <c r="AY47" s="155"/>
    </row>
    <row r="48" spans="3:51" ht="24.9" customHeight="1">
      <c r="C48" s="125" t="s">
        <v>27</v>
      </c>
      <c r="D48" s="89" t="s">
        <v>121</v>
      </c>
      <c r="E48" s="88"/>
      <c r="F48" s="123"/>
      <c r="G48" s="123"/>
      <c r="H48" s="123"/>
      <c r="I48" s="123"/>
      <c r="J48" s="123"/>
      <c r="L48" s="125" t="s">
        <v>27</v>
      </c>
      <c r="M48" s="89" t="s">
        <v>121</v>
      </c>
      <c r="N48" s="88"/>
      <c r="O48" s="123"/>
      <c r="P48" s="123"/>
      <c r="Q48" s="123"/>
      <c r="R48" s="123"/>
      <c r="S48" s="123"/>
      <c r="U48" s="125" t="s">
        <v>27</v>
      </c>
      <c r="V48" s="89" t="s">
        <v>121</v>
      </c>
      <c r="W48" s="88"/>
      <c r="X48" s="123">
        <v>75</v>
      </c>
      <c r="Y48" s="123"/>
      <c r="Z48" s="123">
        <v>25</v>
      </c>
      <c r="AA48" s="123"/>
      <c r="AB48" s="123"/>
      <c r="AF48" s="128" t="s">
        <v>27</v>
      </c>
      <c r="AG48" s="89" t="s">
        <v>121</v>
      </c>
      <c r="AH48" s="88"/>
      <c r="AI48" s="123" t="s">
        <v>79</v>
      </c>
      <c r="AJ48" s="123" t="s">
        <v>79</v>
      </c>
      <c r="AK48" s="123" t="s">
        <v>79</v>
      </c>
      <c r="AL48" s="123" t="s">
        <v>79</v>
      </c>
      <c r="AM48" s="123" t="s">
        <v>79</v>
      </c>
      <c r="AN48" s="123" t="s">
        <v>79</v>
      </c>
      <c r="AO48" s="129"/>
      <c r="AP48" s="38"/>
      <c r="AQ48" s="128" t="s">
        <v>27</v>
      </c>
      <c r="AR48" s="89" t="s">
        <v>121</v>
      </c>
      <c r="AS48" s="123"/>
      <c r="AT48" s="123"/>
      <c r="AU48" s="123"/>
      <c r="AV48" s="123"/>
      <c r="AW48" s="123"/>
      <c r="AX48" s="123"/>
      <c r="AY48" s="155"/>
    </row>
    <row r="49" spans="3:51" ht="24.9" customHeight="1">
      <c r="C49" s="125" t="s">
        <v>81</v>
      </c>
      <c r="D49" s="89" t="s">
        <v>122</v>
      </c>
      <c r="E49" s="88"/>
      <c r="F49" s="123"/>
      <c r="G49" s="123"/>
      <c r="H49" s="123"/>
      <c r="I49" s="123"/>
      <c r="J49" s="123"/>
      <c r="L49" s="125" t="s">
        <v>81</v>
      </c>
      <c r="M49" s="89" t="s">
        <v>122</v>
      </c>
      <c r="N49" s="88"/>
      <c r="O49" s="123"/>
      <c r="P49" s="123"/>
      <c r="Q49" s="123"/>
      <c r="R49" s="123"/>
      <c r="S49" s="123"/>
      <c r="U49" s="125" t="s">
        <v>81</v>
      </c>
      <c r="V49" s="89"/>
      <c r="W49" s="88"/>
      <c r="X49" s="123"/>
      <c r="Y49" s="123"/>
      <c r="Z49" s="123"/>
      <c r="AA49" s="123"/>
      <c r="AB49" s="123"/>
      <c r="AF49" s="128"/>
      <c r="AG49" s="89"/>
      <c r="AH49" s="88"/>
      <c r="AI49" s="123"/>
      <c r="AJ49" s="123"/>
      <c r="AK49" s="123"/>
      <c r="AL49" s="123"/>
      <c r="AM49" s="123"/>
      <c r="AN49" s="123"/>
      <c r="AO49" s="129"/>
      <c r="AP49" s="38"/>
      <c r="AQ49" s="128"/>
      <c r="AR49" s="89"/>
      <c r="AS49" s="130"/>
      <c r="AT49" s="130"/>
      <c r="AU49" s="130"/>
      <c r="AV49" s="130"/>
      <c r="AW49" s="130"/>
      <c r="AX49" s="130"/>
      <c r="AY49" s="155"/>
    </row>
    <row r="50" spans="3:51" ht="21">
      <c r="C50" s="125" t="s">
        <v>10</v>
      </c>
      <c r="D50" s="89" t="s">
        <v>119</v>
      </c>
      <c r="E50" s="89"/>
      <c r="F50" s="123">
        <v>67</v>
      </c>
      <c r="G50" s="123">
        <v>0</v>
      </c>
      <c r="H50" s="123">
        <v>3</v>
      </c>
      <c r="I50" s="123">
        <v>30</v>
      </c>
      <c r="J50" s="123">
        <v>0</v>
      </c>
      <c r="L50" s="125" t="s">
        <v>10</v>
      </c>
      <c r="M50" s="89" t="s">
        <v>119</v>
      </c>
      <c r="N50" s="89"/>
      <c r="O50" s="123">
        <v>74</v>
      </c>
      <c r="P50" s="123"/>
      <c r="Q50" s="123">
        <v>3</v>
      </c>
      <c r="R50" s="123">
        <v>23</v>
      </c>
      <c r="S50" s="123"/>
      <c r="U50" s="125" t="s">
        <v>10</v>
      </c>
      <c r="V50" s="89" t="s">
        <v>119</v>
      </c>
      <c r="W50" s="89"/>
      <c r="X50" s="123">
        <v>87</v>
      </c>
      <c r="Y50" s="123">
        <v>7</v>
      </c>
      <c r="Z50" s="123">
        <v>2</v>
      </c>
      <c r="AA50" s="123">
        <v>2</v>
      </c>
      <c r="AB50" s="123">
        <v>2</v>
      </c>
      <c r="AF50" s="125" t="s">
        <v>10</v>
      </c>
      <c r="AG50" s="89" t="s">
        <v>119</v>
      </c>
      <c r="AH50" s="89"/>
      <c r="AI50" s="123">
        <v>58</v>
      </c>
      <c r="AJ50" s="123"/>
      <c r="AK50" s="123">
        <v>40</v>
      </c>
      <c r="AL50" s="123"/>
      <c r="AM50" s="123"/>
      <c r="AN50" s="123"/>
      <c r="AO50" s="129"/>
      <c r="AP50" s="38"/>
      <c r="AQ50" s="125" t="s">
        <v>10</v>
      </c>
      <c r="AR50" s="89" t="s">
        <v>119</v>
      </c>
      <c r="AS50" s="130"/>
      <c r="AT50" s="130"/>
      <c r="AU50" s="130"/>
      <c r="AV50" s="130"/>
      <c r="AW50" s="130"/>
      <c r="AX50" s="130"/>
    </row>
    <row r="51" spans="3:51" ht="21">
      <c r="E51" s="20"/>
      <c r="F51" s="123"/>
      <c r="G51" s="123"/>
      <c r="H51" s="123"/>
      <c r="I51" s="123"/>
      <c r="J51" s="123"/>
      <c r="N51" s="20"/>
      <c r="O51" s="123"/>
      <c r="P51" s="123"/>
      <c r="Q51" s="123"/>
      <c r="R51" s="123"/>
      <c r="S51" s="123"/>
      <c r="W51" s="20"/>
      <c r="X51" s="123"/>
      <c r="Y51" s="123"/>
      <c r="Z51" s="123"/>
      <c r="AA51" s="123"/>
      <c r="AB51" s="123"/>
      <c r="AH51" s="20"/>
      <c r="AI51" s="123"/>
      <c r="AJ51" s="123"/>
      <c r="AK51" s="123"/>
      <c r="AL51" s="123"/>
      <c r="AM51" s="123"/>
      <c r="AN51" s="123"/>
      <c r="AO51" s="129"/>
      <c r="AP51" s="38"/>
      <c r="AQ51" s="6"/>
      <c r="AT51" s="124"/>
      <c r="AU51" s="124"/>
      <c r="AV51" s="124"/>
      <c r="AW51" s="124"/>
      <c r="AX51" s="20"/>
    </row>
    <row r="52" spans="3:51">
      <c r="AQ52" s="20"/>
      <c r="AT52" s="20"/>
      <c r="AU52" s="20"/>
      <c r="AV52" s="20"/>
      <c r="AW52" s="20"/>
      <c r="AX52" s="20"/>
    </row>
    <row r="53" spans="3:51" hidden="1">
      <c r="I53" s="155">
        <f>AVERAGE(I8:I50)</f>
        <v>7.0122068965517235</v>
      </c>
      <c r="R53" s="155">
        <f>AVERAGE(R8:R50)</f>
        <v>12.998461538461539</v>
      </c>
      <c r="AA53" s="155">
        <f>AVERAGE(AA8:AA50)</f>
        <v>13.17818181818182</v>
      </c>
      <c r="AJ53" s="155">
        <f>AVERAGE(AJ8:AJ50)</f>
        <v>11.467499999999999</v>
      </c>
      <c r="AQ53" s="20"/>
      <c r="AT53" s="20"/>
      <c r="AU53" s="20"/>
      <c r="AV53" s="20"/>
      <c r="AW53" s="20"/>
      <c r="AX53" s="20"/>
    </row>
    <row r="54" spans="3:51" hidden="1">
      <c r="AQ54" s="20"/>
      <c r="AT54" s="20"/>
      <c r="AU54" s="20"/>
      <c r="AV54" s="20"/>
      <c r="AW54" s="20"/>
      <c r="AX54" s="20"/>
    </row>
    <row r="55" spans="3:51" ht="21" hidden="1">
      <c r="C55" s="125" t="s">
        <v>23</v>
      </c>
      <c r="D55" s="89" t="s">
        <v>123</v>
      </c>
      <c r="E55" s="89"/>
      <c r="F55" s="199">
        <f t="shared" ref="F55:J58" si="0">F8-N8</f>
        <v>100</v>
      </c>
      <c r="G55" s="199">
        <f t="shared" si="0"/>
        <v>-100</v>
      </c>
      <c r="H55" s="199">
        <f t="shared" si="0"/>
        <v>0</v>
      </c>
      <c r="I55" s="199">
        <f t="shared" si="0"/>
        <v>0</v>
      </c>
      <c r="J55" s="199">
        <f t="shared" si="0"/>
        <v>0</v>
      </c>
      <c r="L55" s="125" t="s">
        <v>23</v>
      </c>
      <c r="M55" s="89" t="s">
        <v>123</v>
      </c>
      <c r="N55" s="89"/>
      <c r="O55" s="199">
        <f>O8-X8</f>
        <v>0</v>
      </c>
      <c r="P55" s="199">
        <f t="shared" ref="P55:S70" si="1">P8-Y8</f>
        <v>0</v>
      </c>
      <c r="Q55" s="199">
        <f t="shared" si="1"/>
        <v>0</v>
      </c>
      <c r="R55" s="199">
        <f t="shared" si="1"/>
        <v>0</v>
      </c>
      <c r="S55" s="199">
        <f t="shared" si="1"/>
        <v>0</v>
      </c>
      <c r="U55" s="200">
        <f>SUM(M55:S55)</f>
        <v>0</v>
      </c>
      <c r="X55" s="20">
        <v>0</v>
      </c>
    </row>
    <row r="56" spans="3:51" ht="21" hidden="1">
      <c r="C56" s="125" t="s">
        <v>30</v>
      </c>
      <c r="D56" s="89" t="s">
        <v>122</v>
      </c>
      <c r="E56" s="89"/>
      <c r="F56" s="199">
        <f t="shared" si="0"/>
        <v>0</v>
      </c>
      <c r="G56" s="199">
        <f t="shared" si="0"/>
        <v>0</v>
      </c>
      <c r="H56" s="199">
        <f t="shared" si="0"/>
        <v>100</v>
      </c>
      <c r="I56" s="199">
        <f t="shared" si="0"/>
        <v>-100</v>
      </c>
      <c r="J56" s="199">
        <f t="shared" si="0"/>
        <v>0</v>
      </c>
      <c r="L56" s="125" t="s">
        <v>30</v>
      </c>
      <c r="M56" s="89" t="s">
        <v>122</v>
      </c>
      <c r="N56" s="89"/>
      <c r="O56" s="199">
        <f t="shared" ref="O56:S97" si="2">O9-X9</f>
        <v>0</v>
      </c>
      <c r="P56" s="199">
        <f t="shared" si="1"/>
        <v>0</v>
      </c>
      <c r="Q56" s="199">
        <f t="shared" si="1"/>
        <v>0</v>
      </c>
      <c r="R56" s="199">
        <f t="shared" si="1"/>
        <v>0</v>
      </c>
      <c r="S56" s="199">
        <f t="shared" si="1"/>
        <v>0</v>
      </c>
      <c r="U56" s="200">
        <f t="shared" ref="U56:U97" si="3">SUM(M56:S56)</f>
        <v>0</v>
      </c>
    </row>
    <row r="57" spans="3:51" ht="21" hidden="1">
      <c r="C57" s="125" t="s">
        <v>167</v>
      </c>
      <c r="D57" s="89" t="s">
        <v>122</v>
      </c>
      <c r="E57" s="89"/>
      <c r="F57" s="199">
        <f t="shared" si="0"/>
        <v>13</v>
      </c>
      <c r="G57" s="199">
        <f t="shared" si="0"/>
        <v>-12</v>
      </c>
      <c r="H57" s="199">
        <f t="shared" si="0"/>
        <v>0</v>
      </c>
      <c r="I57" s="199">
        <f t="shared" si="0"/>
        <v>0</v>
      </c>
      <c r="J57" s="199">
        <f t="shared" si="0"/>
        <v>-1</v>
      </c>
      <c r="L57" s="125" t="s">
        <v>167</v>
      </c>
      <c r="M57" s="89" t="s">
        <v>122</v>
      </c>
      <c r="N57" s="89"/>
      <c r="O57" s="199">
        <f t="shared" si="2"/>
        <v>0</v>
      </c>
      <c r="P57" s="199">
        <f t="shared" si="1"/>
        <v>0</v>
      </c>
      <c r="Q57" s="199">
        <f t="shared" si="1"/>
        <v>0</v>
      </c>
      <c r="R57" s="199">
        <f t="shared" si="1"/>
        <v>0</v>
      </c>
      <c r="S57" s="199">
        <f t="shared" si="1"/>
        <v>0</v>
      </c>
      <c r="U57" s="200">
        <f t="shared" si="3"/>
        <v>0</v>
      </c>
    </row>
    <row r="58" spans="3:51" ht="21" hidden="1">
      <c r="C58" s="204" t="s">
        <v>68</v>
      </c>
      <c r="D58" s="89" t="s">
        <v>122</v>
      </c>
      <c r="E58" s="89"/>
      <c r="F58" s="199">
        <f t="shared" si="0"/>
        <v>0</v>
      </c>
      <c r="G58" s="199">
        <f t="shared" si="0"/>
        <v>5</v>
      </c>
      <c r="H58" s="199">
        <f t="shared" si="0"/>
        <v>69</v>
      </c>
      <c r="I58" s="199">
        <f t="shared" si="0"/>
        <v>-61</v>
      </c>
      <c r="J58" s="199">
        <f t="shared" si="0"/>
        <v>-13</v>
      </c>
      <c r="L58" s="204" t="s">
        <v>68</v>
      </c>
      <c r="M58" s="89" t="s">
        <v>122</v>
      </c>
      <c r="N58" s="89"/>
      <c r="O58" s="199">
        <f t="shared" si="2"/>
        <v>0</v>
      </c>
      <c r="P58" s="199">
        <f t="shared" si="1"/>
        <v>11</v>
      </c>
      <c r="Q58" s="199">
        <f t="shared" si="1"/>
        <v>-12</v>
      </c>
      <c r="R58" s="199">
        <f t="shared" si="1"/>
        <v>1</v>
      </c>
      <c r="S58" s="199">
        <f t="shared" si="1"/>
        <v>0</v>
      </c>
      <c r="U58" s="200">
        <f t="shared" si="3"/>
        <v>0</v>
      </c>
    </row>
    <row r="59" spans="3:51" ht="21" hidden="1">
      <c r="C59" s="125" t="s">
        <v>3</v>
      </c>
      <c r="D59" s="89" t="s">
        <v>119</v>
      </c>
      <c r="E59" s="89"/>
      <c r="F59" s="199"/>
      <c r="G59" s="199"/>
      <c r="H59" s="199"/>
      <c r="I59" s="199"/>
      <c r="J59" s="199"/>
      <c r="L59" s="125" t="s">
        <v>3</v>
      </c>
      <c r="M59" s="89" t="s">
        <v>119</v>
      </c>
      <c r="N59" s="89"/>
      <c r="O59" s="199"/>
      <c r="P59" s="199"/>
      <c r="Q59" s="199"/>
      <c r="R59" s="199"/>
      <c r="S59" s="199"/>
      <c r="U59" s="200">
        <f t="shared" si="3"/>
        <v>0</v>
      </c>
    </row>
    <row r="60" spans="3:51" ht="21" hidden="1">
      <c r="C60" s="201" t="s">
        <v>96</v>
      </c>
      <c r="D60" s="89" t="s">
        <v>119</v>
      </c>
      <c r="E60" s="89"/>
      <c r="F60" s="199">
        <f t="shared" ref="F60:J62" si="4">F13-N13</f>
        <v>60</v>
      </c>
      <c r="G60" s="199">
        <f t="shared" si="4"/>
        <v>-18</v>
      </c>
      <c r="H60" s="199">
        <f t="shared" si="4"/>
        <v>20</v>
      </c>
      <c r="I60" s="199">
        <f t="shared" si="4"/>
        <v>-60</v>
      </c>
      <c r="J60" s="199">
        <f t="shared" si="4"/>
        <v>0</v>
      </c>
      <c r="L60" s="201" t="s">
        <v>96</v>
      </c>
      <c r="M60" s="89" t="s">
        <v>119</v>
      </c>
      <c r="N60" s="89"/>
      <c r="O60" s="199">
        <f t="shared" si="2"/>
        <v>58</v>
      </c>
      <c r="P60" s="199">
        <f t="shared" si="1"/>
        <v>-55</v>
      </c>
      <c r="Q60" s="199">
        <f t="shared" si="1"/>
        <v>55</v>
      </c>
      <c r="R60" s="199">
        <f t="shared" si="1"/>
        <v>0</v>
      </c>
      <c r="S60" s="199">
        <f t="shared" si="1"/>
        <v>0</v>
      </c>
      <c r="U60" s="200">
        <f t="shared" si="3"/>
        <v>58</v>
      </c>
    </row>
    <row r="61" spans="3:51" ht="21" hidden="1">
      <c r="C61" s="125" t="s">
        <v>24</v>
      </c>
      <c r="D61" s="89" t="s">
        <v>119</v>
      </c>
      <c r="E61" s="89"/>
      <c r="F61" s="199">
        <f t="shared" si="4"/>
        <v>26</v>
      </c>
      <c r="G61" s="199">
        <f t="shared" si="4"/>
        <v>37</v>
      </c>
      <c r="H61" s="199">
        <f t="shared" si="4"/>
        <v>-54</v>
      </c>
      <c r="I61" s="199">
        <f t="shared" si="4"/>
        <v>-9</v>
      </c>
      <c r="J61" s="199">
        <f t="shared" si="4"/>
        <v>0</v>
      </c>
      <c r="L61" s="125" t="s">
        <v>24</v>
      </c>
      <c r="M61" s="89" t="s">
        <v>119</v>
      </c>
      <c r="N61" s="89"/>
      <c r="O61" s="199">
        <f t="shared" si="2"/>
        <v>-7</v>
      </c>
      <c r="P61" s="199">
        <f t="shared" si="1"/>
        <v>6</v>
      </c>
      <c r="Q61" s="199">
        <f t="shared" si="1"/>
        <v>1</v>
      </c>
      <c r="R61" s="199">
        <f t="shared" si="1"/>
        <v>0</v>
      </c>
      <c r="S61" s="199">
        <f t="shared" si="1"/>
        <v>0</v>
      </c>
      <c r="U61" s="200">
        <f t="shared" si="3"/>
        <v>0</v>
      </c>
    </row>
    <row r="62" spans="3:51" ht="21" hidden="1">
      <c r="C62" s="204" t="s">
        <v>77</v>
      </c>
      <c r="D62" s="89" t="s">
        <v>123</v>
      </c>
      <c r="E62" s="89"/>
      <c r="F62" s="199">
        <f t="shared" si="4"/>
        <v>39</v>
      </c>
      <c r="G62" s="199">
        <f t="shared" si="4"/>
        <v>-36.46</v>
      </c>
      <c r="H62" s="199">
        <f t="shared" si="4"/>
        <v>49.6</v>
      </c>
      <c r="I62" s="199">
        <f t="shared" si="4"/>
        <v>-45.16</v>
      </c>
      <c r="J62" s="199">
        <f t="shared" si="4"/>
        <v>-6.98</v>
      </c>
      <c r="L62" s="204" t="s">
        <v>77</v>
      </c>
      <c r="M62" s="89" t="s">
        <v>123</v>
      </c>
      <c r="N62" s="89"/>
      <c r="O62" s="199">
        <f t="shared" si="2"/>
        <v>17.630000000000003</v>
      </c>
      <c r="P62" s="199">
        <f t="shared" si="1"/>
        <v>0.40999999999999992</v>
      </c>
      <c r="Q62" s="199">
        <f t="shared" si="1"/>
        <v>-19.25</v>
      </c>
      <c r="R62" s="199">
        <f t="shared" si="1"/>
        <v>1.2100000000000009</v>
      </c>
      <c r="S62" s="199">
        <f t="shared" si="1"/>
        <v>0</v>
      </c>
      <c r="U62" s="200">
        <f t="shared" si="3"/>
        <v>3.5527136788005009E-15</v>
      </c>
    </row>
    <row r="63" spans="3:51" ht="21" hidden="1">
      <c r="C63" s="203" t="s">
        <v>82</v>
      </c>
      <c r="D63" s="89" t="s">
        <v>119</v>
      </c>
      <c r="E63" s="89"/>
      <c r="F63" s="199"/>
      <c r="G63" s="199"/>
      <c r="H63" s="199"/>
      <c r="I63" s="199"/>
      <c r="J63" s="199"/>
      <c r="L63" s="203" t="s">
        <v>82</v>
      </c>
      <c r="M63" s="89" t="s">
        <v>119</v>
      </c>
      <c r="N63" s="89"/>
      <c r="O63" s="199"/>
      <c r="P63" s="199"/>
      <c r="Q63" s="199"/>
      <c r="R63" s="199"/>
      <c r="S63" s="199"/>
      <c r="U63" s="200">
        <f t="shared" si="3"/>
        <v>0</v>
      </c>
    </row>
    <row r="64" spans="3:51" ht="21" hidden="1">
      <c r="C64" s="204" t="s">
        <v>80</v>
      </c>
      <c r="D64" s="89" t="s">
        <v>122</v>
      </c>
      <c r="E64" s="89"/>
      <c r="F64" s="199">
        <f t="shared" ref="F64:J66" si="5">F17-N17</f>
        <v>0</v>
      </c>
      <c r="G64" s="199">
        <f t="shared" si="5"/>
        <v>59.32</v>
      </c>
      <c r="H64" s="199">
        <f t="shared" si="5"/>
        <v>-21.47</v>
      </c>
      <c r="I64" s="199">
        <f t="shared" si="5"/>
        <v>-34.85</v>
      </c>
      <c r="J64" s="199">
        <f t="shared" si="5"/>
        <v>-3</v>
      </c>
      <c r="L64" s="204" t="s">
        <v>80</v>
      </c>
      <c r="M64" s="89" t="s">
        <v>122</v>
      </c>
      <c r="N64" s="89"/>
      <c r="O64" s="199">
        <f t="shared" si="2"/>
        <v>0</v>
      </c>
      <c r="P64" s="199">
        <f t="shared" si="1"/>
        <v>24.509999999999998</v>
      </c>
      <c r="Q64" s="199">
        <f t="shared" si="1"/>
        <v>-24.32</v>
      </c>
      <c r="R64" s="199">
        <f t="shared" si="1"/>
        <v>-0.18999999999999995</v>
      </c>
      <c r="S64" s="199">
        <f t="shared" si="1"/>
        <v>0</v>
      </c>
      <c r="U64" s="200">
        <f t="shared" si="3"/>
        <v>-2.2204460492503131E-15</v>
      </c>
    </row>
    <row r="65" spans="3:21" ht="21" hidden="1">
      <c r="C65" s="125" t="s">
        <v>25</v>
      </c>
      <c r="D65" s="89" t="s">
        <v>119</v>
      </c>
      <c r="E65" s="89"/>
      <c r="F65" s="199">
        <f t="shared" si="5"/>
        <v>21</v>
      </c>
      <c r="G65" s="199">
        <f t="shared" si="5"/>
        <v>-20</v>
      </c>
      <c r="H65" s="199">
        <f t="shared" si="5"/>
        <v>69</v>
      </c>
      <c r="I65" s="199">
        <f t="shared" si="5"/>
        <v>-72</v>
      </c>
      <c r="J65" s="199">
        <f t="shared" si="5"/>
        <v>1</v>
      </c>
      <c r="L65" s="125" t="s">
        <v>25</v>
      </c>
      <c r="M65" s="89" t="s">
        <v>119</v>
      </c>
      <c r="N65" s="89"/>
      <c r="O65" s="199">
        <f t="shared" si="2"/>
        <v>1</v>
      </c>
      <c r="P65" s="199">
        <f t="shared" si="1"/>
        <v>-3</v>
      </c>
      <c r="Q65" s="199">
        <f t="shared" si="1"/>
        <v>2</v>
      </c>
      <c r="R65" s="199">
        <f t="shared" si="1"/>
        <v>0</v>
      </c>
      <c r="S65" s="199">
        <f t="shared" si="1"/>
        <v>0</v>
      </c>
      <c r="U65" s="200">
        <f t="shared" si="3"/>
        <v>0</v>
      </c>
    </row>
    <row r="66" spans="3:21" ht="21" hidden="1">
      <c r="C66" s="204" t="s">
        <v>7</v>
      </c>
      <c r="D66" s="89" t="s">
        <v>122</v>
      </c>
      <c r="E66" s="89"/>
      <c r="F66" s="199">
        <f t="shared" si="5"/>
        <v>63</v>
      </c>
      <c r="G66" s="199">
        <f t="shared" si="5"/>
        <v>-29.6</v>
      </c>
      <c r="H66" s="199">
        <f t="shared" si="5"/>
        <v>-17.600000000000001</v>
      </c>
      <c r="I66" s="199">
        <f t="shared" si="5"/>
        <v>-15.8</v>
      </c>
      <c r="J66" s="199">
        <f t="shared" si="5"/>
        <v>0</v>
      </c>
      <c r="L66" s="204" t="s">
        <v>7</v>
      </c>
      <c r="M66" s="89" t="s">
        <v>122</v>
      </c>
      <c r="N66" s="89"/>
      <c r="O66" s="199">
        <f t="shared" si="2"/>
        <v>41.6</v>
      </c>
      <c r="P66" s="199">
        <f t="shared" si="1"/>
        <v>9.6000000000000014</v>
      </c>
      <c r="Q66" s="199">
        <f t="shared" si="1"/>
        <v>-47.5</v>
      </c>
      <c r="R66" s="199">
        <f t="shared" si="1"/>
        <v>0</v>
      </c>
      <c r="S66" s="199">
        <f t="shared" si="1"/>
        <v>0</v>
      </c>
      <c r="U66" s="200">
        <f t="shared" si="3"/>
        <v>3.7000000000000028</v>
      </c>
    </row>
    <row r="67" spans="3:21" ht="21" hidden="1">
      <c r="C67" s="125" t="s">
        <v>78</v>
      </c>
      <c r="D67" s="89" t="s">
        <v>121</v>
      </c>
      <c r="E67" s="89"/>
      <c r="F67" s="199"/>
      <c r="G67" s="199"/>
      <c r="H67" s="199"/>
      <c r="I67" s="199"/>
      <c r="J67" s="199"/>
      <c r="L67" s="125" t="s">
        <v>78</v>
      </c>
      <c r="M67" s="89" t="s">
        <v>121</v>
      </c>
      <c r="N67" s="89"/>
      <c r="O67" s="199"/>
      <c r="P67" s="199"/>
      <c r="Q67" s="199"/>
      <c r="R67" s="199"/>
      <c r="S67" s="199"/>
      <c r="U67" s="200">
        <f t="shared" si="3"/>
        <v>0</v>
      </c>
    </row>
    <row r="68" spans="3:21" ht="21" hidden="1">
      <c r="C68" s="125" t="s">
        <v>21</v>
      </c>
      <c r="D68" s="89" t="s">
        <v>123</v>
      </c>
      <c r="E68" s="89"/>
      <c r="F68" s="199">
        <f t="shared" ref="F68:F76" si="6">F21-N21</f>
        <v>94</v>
      </c>
      <c r="G68" s="199">
        <f t="shared" ref="G68:G76" si="7">G21-O21</f>
        <v>-95</v>
      </c>
      <c r="H68" s="199">
        <f t="shared" ref="H68:H76" si="8">H21-P21</f>
        <v>-0.5</v>
      </c>
      <c r="I68" s="199">
        <f t="shared" ref="I68:I76" si="9">I21-Q21</f>
        <v>0</v>
      </c>
      <c r="J68" s="199">
        <f t="shared" ref="J68:J76" si="10">J21-R21</f>
        <v>1.5</v>
      </c>
      <c r="L68" s="125" t="s">
        <v>21</v>
      </c>
      <c r="M68" s="89" t="s">
        <v>123</v>
      </c>
      <c r="N68" s="89"/>
      <c r="O68" s="199">
        <f t="shared" si="2"/>
        <v>2</v>
      </c>
      <c r="P68" s="199">
        <f t="shared" si="1"/>
        <v>0</v>
      </c>
      <c r="Q68" s="199">
        <f t="shared" si="1"/>
        <v>0</v>
      </c>
      <c r="R68" s="199">
        <f t="shared" si="1"/>
        <v>0</v>
      </c>
      <c r="S68" s="199">
        <f t="shared" si="1"/>
        <v>-2</v>
      </c>
      <c r="U68" s="200">
        <f t="shared" si="3"/>
        <v>0</v>
      </c>
    </row>
    <row r="69" spans="3:21" ht="21" hidden="1">
      <c r="C69" s="204" t="s">
        <v>16</v>
      </c>
      <c r="D69" s="89" t="s">
        <v>121</v>
      </c>
      <c r="E69" s="89"/>
      <c r="F69" s="199">
        <f t="shared" si="6"/>
        <v>0</v>
      </c>
      <c r="G69" s="199">
        <f t="shared" si="7"/>
        <v>68</v>
      </c>
      <c r="H69" s="199">
        <f t="shared" si="8"/>
        <v>-45</v>
      </c>
      <c r="I69" s="199">
        <f t="shared" si="9"/>
        <v>-26</v>
      </c>
      <c r="J69" s="199">
        <f t="shared" si="10"/>
        <v>0</v>
      </c>
      <c r="L69" s="204" t="s">
        <v>16</v>
      </c>
      <c r="M69" s="89" t="s">
        <v>121</v>
      </c>
      <c r="N69" s="89"/>
      <c r="O69" s="199">
        <f t="shared" si="2"/>
        <v>-2</v>
      </c>
      <c r="P69" s="199">
        <f t="shared" si="1"/>
        <v>29</v>
      </c>
      <c r="Q69" s="199">
        <f t="shared" si="1"/>
        <v>-24</v>
      </c>
      <c r="R69" s="199">
        <f t="shared" si="1"/>
        <v>0</v>
      </c>
      <c r="S69" s="199">
        <f t="shared" si="1"/>
        <v>0</v>
      </c>
      <c r="U69" s="200">
        <f t="shared" si="3"/>
        <v>3</v>
      </c>
    </row>
    <row r="70" spans="3:21" ht="21" hidden="1">
      <c r="C70" s="125" t="s">
        <v>12</v>
      </c>
      <c r="D70" s="89" t="s">
        <v>122</v>
      </c>
      <c r="E70" s="89"/>
      <c r="F70" s="199">
        <f t="shared" si="6"/>
        <v>3.07</v>
      </c>
      <c r="G70" s="199">
        <f t="shared" si="7"/>
        <v>-1.79</v>
      </c>
      <c r="H70" s="199">
        <f t="shared" si="8"/>
        <v>95.63</v>
      </c>
      <c r="I70" s="199">
        <f t="shared" si="9"/>
        <v>-96.4</v>
      </c>
      <c r="J70" s="199">
        <f t="shared" si="10"/>
        <v>0.87</v>
      </c>
      <c r="L70" s="125" t="s">
        <v>12</v>
      </c>
      <c r="M70" s="89" t="s">
        <v>122</v>
      </c>
      <c r="N70" s="89"/>
      <c r="O70" s="199">
        <f t="shared" si="2"/>
        <v>0</v>
      </c>
      <c r="P70" s="199">
        <f t="shared" si="1"/>
        <v>-0.32000000000000006</v>
      </c>
      <c r="Q70" s="199">
        <f t="shared" si="1"/>
        <v>0.6600000000000108</v>
      </c>
      <c r="R70" s="199">
        <f t="shared" si="1"/>
        <v>0</v>
      </c>
      <c r="S70" s="199">
        <f t="shared" si="1"/>
        <v>-0.42999999999999994</v>
      </c>
      <c r="U70" s="200">
        <f t="shared" si="3"/>
        <v>-8.99999999999892E-2</v>
      </c>
    </row>
    <row r="71" spans="3:21" ht="21" hidden="1">
      <c r="C71" s="125" t="s">
        <v>19</v>
      </c>
      <c r="D71" s="89" t="s">
        <v>121</v>
      </c>
      <c r="E71" s="89"/>
      <c r="F71" s="199">
        <f t="shared" si="6"/>
        <v>60</v>
      </c>
      <c r="G71" s="199">
        <f t="shared" si="7"/>
        <v>-60</v>
      </c>
      <c r="H71" s="199">
        <f t="shared" si="8"/>
        <v>40</v>
      </c>
      <c r="I71" s="199">
        <f t="shared" si="9"/>
        <v>-40</v>
      </c>
      <c r="J71" s="199">
        <f t="shared" si="10"/>
        <v>0</v>
      </c>
      <c r="L71" s="125" t="s">
        <v>19</v>
      </c>
      <c r="M71" s="89" t="s">
        <v>121</v>
      </c>
      <c r="N71" s="89"/>
      <c r="O71" s="199">
        <f t="shared" si="2"/>
        <v>0</v>
      </c>
      <c r="P71" s="199">
        <f t="shared" si="2"/>
        <v>0</v>
      </c>
      <c r="Q71" s="199">
        <f t="shared" si="2"/>
        <v>0</v>
      </c>
      <c r="R71" s="199">
        <f t="shared" si="2"/>
        <v>0</v>
      </c>
      <c r="S71" s="199">
        <f t="shared" si="2"/>
        <v>0</v>
      </c>
      <c r="U71" s="200">
        <f t="shared" si="3"/>
        <v>0</v>
      </c>
    </row>
    <row r="72" spans="3:21" ht="21" hidden="1">
      <c r="C72" s="125" t="s">
        <v>20</v>
      </c>
      <c r="D72" s="89" t="s">
        <v>122</v>
      </c>
      <c r="E72" s="89"/>
      <c r="F72" s="199">
        <f t="shared" si="6"/>
        <v>88.92</v>
      </c>
      <c r="G72" s="199">
        <f t="shared" si="7"/>
        <v>-83.97</v>
      </c>
      <c r="H72" s="199">
        <f t="shared" si="8"/>
        <v>2.6099999999999994</v>
      </c>
      <c r="I72" s="199">
        <f t="shared" si="9"/>
        <v>-7.57</v>
      </c>
      <c r="J72" s="199">
        <f t="shared" si="10"/>
        <v>0.04</v>
      </c>
      <c r="L72" s="125" t="s">
        <v>20</v>
      </c>
      <c r="M72" s="89" t="s">
        <v>122</v>
      </c>
      <c r="N72" s="89"/>
      <c r="O72" s="199">
        <f t="shared" si="2"/>
        <v>0.10999999999999943</v>
      </c>
      <c r="P72" s="199">
        <f t="shared" si="2"/>
        <v>-3.9999999999999147E-2</v>
      </c>
      <c r="Q72" s="199">
        <f t="shared" si="2"/>
        <v>-5.9999999999999609E-2</v>
      </c>
      <c r="R72" s="199">
        <f t="shared" si="2"/>
        <v>0</v>
      </c>
      <c r="S72" s="199">
        <f t="shared" si="2"/>
        <v>-1.0000000000000002E-2</v>
      </c>
      <c r="U72" s="200">
        <f t="shared" si="3"/>
        <v>6.7307270867900115E-16</v>
      </c>
    </row>
    <row r="73" spans="3:21" ht="21" hidden="1">
      <c r="C73" s="125" t="s">
        <v>8</v>
      </c>
      <c r="D73" s="89" t="s">
        <v>119</v>
      </c>
      <c r="E73" s="89"/>
      <c r="F73" s="199">
        <f t="shared" si="6"/>
        <v>40</v>
      </c>
      <c r="G73" s="199">
        <f t="shared" si="7"/>
        <v>10</v>
      </c>
      <c r="H73" s="199">
        <f t="shared" si="8"/>
        <v>-50</v>
      </c>
      <c r="I73" s="199">
        <f t="shared" si="9"/>
        <v>5</v>
      </c>
      <c r="J73" s="199">
        <f t="shared" si="10"/>
        <v>0</v>
      </c>
      <c r="L73" s="125" t="s">
        <v>8</v>
      </c>
      <c r="M73" s="89" t="s">
        <v>119</v>
      </c>
      <c r="N73" s="89"/>
      <c r="O73" s="199">
        <f t="shared" si="2"/>
        <v>0</v>
      </c>
      <c r="P73" s="199">
        <f t="shared" si="2"/>
        <v>5</v>
      </c>
      <c r="Q73" s="199">
        <f t="shared" si="2"/>
        <v>0</v>
      </c>
      <c r="R73" s="199">
        <f t="shared" si="2"/>
        <v>0</v>
      </c>
      <c r="S73" s="199">
        <f t="shared" si="2"/>
        <v>-5</v>
      </c>
      <c r="U73" s="200">
        <f t="shared" si="3"/>
        <v>0</v>
      </c>
    </row>
    <row r="74" spans="3:21" ht="21" hidden="1">
      <c r="C74" s="202" t="s">
        <v>15</v>
      </c>
      <c r="D74" s="89" t="s">
        <v>122</v>
      </c>
      <c r="E74" s="89"/>
      <c r="F74" s="199">
        <f t="shared" si="6"/>
        <v>0</v>
      </c>
      <c r="G74" s="199">
        <f t="shared" si="7"/>
        <v>20</v>
      </c>
      <c r="H74" s="199">
        <f t="shared" si="8"/>
        <v>55</v>
      </c>
      <c r="I74" s="199">
        <f t="shared" si="9"/>
        <v>-75</v>
      </c>
      <c r="J74" s="199">
        <f t="shared" si="10"/>
        <v>5</v>
      </c>
      <c r="L74" s="202" t="s">
        <v>15</v>
      </c>
      <c r="M74" s="89" t="s">
        <v>122</v>
      </c>
      <c r="N74" s="89"/>
      <c r="O74" s="199">
        <f t="shared" si="2"/>
        <v>0</v>
      </c>
      <c r="P74" s="199">
        <f t="shared" si="2"/>
        <v>-15</v>
      </c>
      <c r="Q74" s="199">
        <f t="shared" si="2"/>
        <v>15</v>
      </c>
      <c r="R74" s="199">
        <f t="shared" si="2"/>
        <v>0</v>
      </c>
      <c r="S74" s="199">
        <f t="shared" si="2"/>
        <v>0</v>
      </c>
      <c r="U74" s="200">
        <f t="shared" si="3"/>
        <v>0</v>
      </c>
    </row>
    <row r="75" spans="3:21" ht="21" hidden="1">
      <c r="C75" s="125" t="s">
        <v>6</v>
      </c>
      <c r="D75" s="89" t="s">
        <v>121</v>
      </c>
      <c r="E75" s="89"/>
      <c r="F75" s="199">
        <f t="shared" si="6"/>
        <v>16</v>
      </c>
      <c r="G75" s="199">
        <f t="shared" si="7"/>
        <v>-13</v>
      </c>
      <c r="H75" s="199">
        <f t="shared" si="8"/>
        <v>73</v>
      </c>
      <c r="I75" s="199">
        <f t="shared" si="9"/>
        <v>-75</v>
      </c>
      <c r="J75" s="199">
        <f t="shared" si="10"/>
        <v>-1</v>
      </c>
      <c r="L75" s="125" t="s">
        <v>6</v>
      </c>
      <c r="M75" s="89" t="s">
        <v>121</v>
      </c>
      <c r="N75" s="89"/>
      <c r="O75" s="199">
        <f t="shared" si="2"/>
        <v>4</v>
      </c>
      <c r="P75" s="199">
        <f t="shared" si="2"/>
        <v>0</v>
      </c>
      <c r="Q75" s="199">
        <f t="shared" si="2"/>
        <v>-2</v>
      </c>
      <c r="R75" s="199">
        <f t="shared" si="2"/>
        <v>0</v>
      </c>
      <c r="S75" s="199">
        <f t="shared" si="2"/>
        <v>0</v>
      </c>
      <c r="U75" s="200">
        <f t="shared" si="3"/>
        <v>2</v>
      </c>
    </row>
    <row r="76" spans="3:21" ht="21" hidden="1">
      <c r="C76" s="125" t="s">
        <v>11</v>
      </c>
      <c r="D76" s="89" t="s">
        <v>119</v>
      </c>
      <c r="E76" s="89"/>
      <c r="F76" s="199">
        <f t="shared" si="6"/>
        <v>91</v>
      </c>
      <c r="G76" s="199">
        <f t="shared" si="7"/>
        <v>-77</v>
      </c>
      <c r="H76" s="199">
        <f t="shared" si="8"/>
        <v>-14</v>
      </c>
      <c r="I76" s="199">
        <f t="shared" si="9"/>
        <v>0</v>
      </c>
      <c r="J76" s="199">
        <f t="shared" si="10"/>
        <v>0</v>
      </c>
      <c r="L76" s="125" t="s">
        <v>11</v>
      </c>
      <c r="M76" s="89" t="s">
        <v>119</v>
      </c>
      <c r="N76" s="89"/>
      <c r="O76" s="199">
        <f t="shared" si="2"/>
        <v>0</v>
      </c>
      <c r="P76" s="199">
        <f t="shared" si="2"/>
        <v>0</v>
      </c>
      <c r="Q76" s="199">
        <f t="shared" si="2"/>
        <v>0</v>
      </c>
      <c r="R76" s="199">
        <f t="shared" si="2"/>
        <v>0</v>
      </c>
      <c r="S76" s="199">
        <f t="shared" si="2"/>
        <v>0</v>
      </c>
      <c r="U76" s="200">
        <f t="shared" si="3"/>
        <v>0</v>
      </c>
    </row>
    <row r="77" spans="3:21" ht="21" hidden="1">
      <c r="C77" s="125" t="s">
        <v>26</v>
      </c>
      <c r="D77" s="89" t="s">
        <v>121</v>
      </c>
      <c r="E77" s="90"/>
      <c r="F77" s="199"/>
      <c r="G77" s="199"/>
      <c r="H77" s="199"/>
      <c r="I77" s="199"/>
      <c r="J77" s="199"/>
      <c r="L77" s="125" t="s">
        <v>26</v>
      </c>
      <c r="M77" s="89" t="s">
        <v>121</v>
      </c>
      <c r="N77" s="90"/>
      <c r="O77" s="199"/>
      <c r="P77" s="199"/>
      <c r="Q77" s="199"/>
      <c r="R77" s="199"/>
      <c r="S77" s="199"/>
      <c r="U77" s="200">
        <f t="shared" si="3"/>
        <v>0</v>
      </c>
    </row>
    <row r="78" spans="3:21" ht="21" hidden="1">
      <c r="C78" s="204" t="s">
        <v>125</v>
      </c>
      <c r="D78" s="89" t="s">
        <v>119</v>
      </c>
      <c r="E78" s="89"/>
      <c r="F78" s="199">
        <f>F31-N31</f>
        <v>4</v>
      </c>
      <c r="G78" s="199">
        <f>G31-O31</f>
        <v>-1</v>
      </c>
      <c r="H78" s="199">
        <f>H31-P31</f>
        <v>92</v>
      </c>
      <c r="I78" s="199">
        <f>I31-Q31</f>
        <v>-95</v>
      </c>
      <c r="J78" s="199">
        <f>J31-R31</f>
        <v>0</v>
      </c>
      <c r="L78" s="204" t="s">
        <v>125</v>
      </c>
      <c r="M78" s="89" t="s">
        <v>119</v>
      </c>
      <c r="N78" s="89"/>
      <c r="O78" s="199">
        <f t="shared" si="2"/>
        <v>-7</v>
      </c>
      <c r="P78" s="199">
        <f t="shared" si="2"/>
        <v>-3</v>
      </c>
      <c r="Q78" s="199">
        <f t="shared" si="2"/>
        <v>10</v>
      </c>
      <c r="R78" s="199">
        <f t="shared" si="2"/>
        <v>0</v>
      </c>
      <c r="S78" s="199">
        <f t="shared" si="2"/>
        <v>0</v>
      </c>
      <c r="U78" s="200">
        <f t="shared" si="3"/>
        <v>0</v>
      </c>
    </row>
    <row r="79" spans="3:21" ht="21" hidden="1">
      <c r="C79" s="125" t="s">
        <v>2</v>
      </c>
      <c r="D79" s="89" t="s">
        <v>121</v>
      </c>
      <c r="E79" s="90"/>
      <c r="F79" s="199"/>
      <c r="G79" s="199"/>
      <c r="H79" s="199"/>
      <c r="I79" s="199"/>
      <c r="J79" s="199"/>
      <c r="L79" s="125" t="s">
        <v>2</v>
      </c>
      <c r="M79" s="89" t="s">
        <v>121</v>
      </c>
      <c r="N79" s="90"/>
      <c r="O79" s="199"/>
      <c r="P79" s="199"/>
      <c r="Q79" s="199"/>
      <c r="R79" s="199"/>
      <c r="S79" s="199"/>
      <c r="U79" s="200">
        <f t="shared" si="3"/>
        <v>0</v>
      </c>
    </row>
    <row r="80" spans="3:21" ht="21" hidden="1">
      <c r="C80" s="204" t="s">
        <v>36</v>
      </c>
      <c r="D80" s="89" t="s">
        <v>122</v>
      </c>
      <c r="E80" s="90"/>
      <c r="F80" s="199">
        <f t="shared" ref="F80:J81" si="11">F33-N33</f>
        <v>0</v>
      </c>
      <c r="G80" s="199">
        <f t="shared" si="11"/>
        <v>6</v>
      </c>
      <c r="H80" s="199">
        <f t="shared" si="11"/>
        <v>39</v>
      </c>
      <c r="I80" s="199">
        <f t="shared" si="11"/>
        <v>-45</v>
      </c>
      <c r="J80" s="199">
        <f t="shared" si="11"/>
        <v>0</v>
      </c>
      <c r="L80" s="204" t="s">
        <v>36</v>
      </c>
      <c r="M80" s="89" t="s">
        <v>122</v>
      </c>
      <c r="N80" s="90"/>
      <c r="O80" s="199">
        <f t="shared" si="2"/>
        <v>14</v>
      </c>
      <c r="P80" s="199">
        <f t="shared" si="2"/>
        <v>-8</v>
      </c>
      <c r="Q80" s="199">
        <f t="shared" si="2"/>
        <v>27</v>
      </c>
      <c r="R80" s="199">
        <f t="shared" si="2"/>
        <v>-33</v>
      </c>
      <c r="S80" s="199">
        <f t="shared" si="2"/>
        <v>0</v>
      </c>
      <c r="U80" s="200">
        <f t="shared" si="3"/>
        <v>0</v>
      </c>
    </row>
    <row r="81" spans="3:21" ht="21" hidden="1">
      <c r="C81" s="205" t="s">
        <v>17</v>
      </c>
      <c r="D81" s="89" t="s">
        <v>119</v>
      </c>
      <c r="E81" s="89"/>
      <c r="F81" s="199">
        <f t="shared" si="11"/>
        <v>0</v>
      </c>
      <c r="G81" s="199">
        <f t="shared" si="11"/>
        <v>20</v>
      </c>
      <c r="H81" s="199">
        <f t="shared" si="11"/>
        <v>56</v>
      </c>
      <c r="I81" s="199">
        <f t="shared" si="11"/>
        <v>-66</v>
      </c>
      <c r="J81" s="199">
        <f t="shared" si="11"/>
        <v>-15</v>
      </c>
      <c r="L81" s="205" t="s">
        <v>17</v>
      </c>
      <c r="M81" s="89" t="s">
        <v>119</v>
      </c>
      <c r="N81" s="89"/>
      <c r="O81" s="199">
        <f t="shared" si="2"/>
        <v>0</v>
      </c>
      <c r="P81" s="199">
        <f t="shared" si="2"/>
        <v>-6</v>
      </c>
      <c r="Q81" s="199">
        <f t="shared" si="2"/>
        <v>-4</v>
      </c>
      <c r="R81" s="199">
        <f t="shared" si="2"/>
        <v>20</v>
      </c>
      <c r="S81" s="199">
        <f t="shared" si="2"/>
        <v>-10</v>
      </c>
      <c r="U81" s="200">
        <f t="shared" si="3"/>
        <v>0</v>
      </c>
    </row>
    <row r="82" spans="3:21" ht="21" hidden="1">
      <c r="C82" s="125" t="s">
        <v>66</v>
      </c>
      <c r="D82" s="89" t="s">
        <v>119</v>
      </c>
      <c r="E82" s="89"/>
      <c r="F82" s="199"/>
      <c r="G82" s="199"/>
      <c r="H82" s="199"/>
      <c r="I82" s="199"/>
      <c r="J82" s="199"/>
      <c r="L82" s="125" t="s">
        <v>66</v>
      </c>
      <c r="M82" s="89" t="s">
        <v>119</v>
      </c>
      <c r="N82" s="89"/>
      <c r="O82" s="199"/>
      <c r="P82" s="199"/>
      <c r="Q82" s="199"/>
      <c r="R82" s="199"/>
      <c r="S82" s="199"/>
      <c r="U82" s="200">
        <f t="shared" si="3"/>
        <v>0</v>
      </c>
    </row>
    <row r="83" spans="3:21" ht="21" hidden="1">
      <c r="C83" s="197" t="s">
        <v>31</v>
      </c>
      <c r="D83" s="89" t="s">
        <v>122</v>
      </c>
      <c r="E83" s="90"/>
      <c r="F83" s="199">
        <f t="shared" ref="F83:F94" si="12">F36-N36</f>
        <v>0</v>
      </c>
      <c r="G83" s="199">
        <f t="shared" ref="G83:G94" si="13">G36-O36</f>
        <v>7</v>
      </c>
      <c r="H83" s="199">
        <f t="shared" ref="H83:H94" si="14">H36-P36</f>
        <v>85</v>
      </c>
      <c r="I83" s="199">
        <f t="shared" ref="I83:I94" si="15">I36-Q36</f>
        <v>-92</v>
      </c>
      <c r="J83" s="199">
        <f t="shared" ref="J83:J94" si="16">J36-R36</f>
        <v>1</v>
      </c>
      <c r="L83" s="197" t="s">
        <v>31</v>
      </c>
      <c r="M83" s="89" t="s">
        <v>122</v>
      </c>
      <c r="N83" s="90"/>
      <c r="O83" s="199">
        <f t="shared" si="2"/>
        <v>0</v>
      </c>
      <c r="P83" s="199">
        <f t="shared" si="2"/>
        <v>0</v>
      </c>
      <c r="Q83" s="199">
        <f t="shared" si="2"/>
        <v>0</v>
      </c>
      <c r="R83" s="199">
        <f t="shared" si="2"/>
        <v>0</v>
      </c>
      <c r="S83" s="199">
        <f t="shared" si="2"/>
        <v>0</v>
      </c>
      <c r="U83" s="200">
        <f t="shared" si="3"/>
        <v>0</v>
      </c>
    </row>
    <row r="84" spans="3:21" ht="21" hidden="1">
      <c r="C84" s="204" t="s">
        <v>4</v>
      </c>
      <c r="D84" s="89" t="s">
        <v>119</v>
      </c>
      <c r="E84" s="89"/>
      <c r="F84" s="199">
        <f t="shared" si="12"/>
        <v>24</v>
      </c>
      <c r="G84" s="199">
        <f t="shared" si="13"/>
        <v>35</v>
      </c>
      <c r="H84" s="199">
        <f t="shared" si="14"/>
        <v>-58</v>
      </c>
      <c r="I84" s="199">
        <f t="shared" si="15"/>
        <v>-1</v>
      </c>
      <c r="J84" s="199">
        <f t="shared" si="16"/>
        <v>0</v>
      </c>
      <c r="L84" s="204" t="s">
        <v>4</v>
      </c>
      <c r="M84" s="89" t="s">
        <v>119</v>
      </c>
      <c r="N84" s="89"/>
      <c r="O84" s="199">
        <f t="shared" si="2"/>
        <v>-13</v>
      </c>
      <c r="P84" s="199">
        <f t="shared" si="2"/>
        <v>14</v>
      </c>
      <c r="Q84" s="199">
        <f t="shared" si="2"/>
        <v>-1</v>
      </c>
      <c r="R84" s="199">
        <f t="shared" si="2"/>
        <v>0</v>
      </c>
      <c r="S84" s="199">
        <f t="shared" si="2"/>
        <v>0</v>
      </c>
      <c r="U84" s="200">
        <f t="shared" si="3"/>
        <v>0</v>
      </c>
    </row>
    <row r="85" spans="3:21" ht="21" hidden="1">
      <c r="C85" s="125" t="s">
        <v>13</v>
      </c>
      <c r="D85" s="89" t="s">
        <v>123</v>
      </c>
      <c r="E85" s="89"/>
      <c r="F85" s="199">
        <f t="shared" si="12"/>
        <v>11</v>
      </c>
      <c r="G85" s="199">
        <f t="shared" si="13"/>
        <v>-26</v>
      </c>
      <c r="H85" s="199">
        <f t="shared" si="14"/>
        <v>81</v>
      </c>
      <c r="I85" s="199">
        <f t="shared" si="15"/>
        <v>-64</v>
      </c>
      <c r="J85" s="199">
        <f t="shared" si="16"/>
        <v>-1</v>
      </c>
      <c r="L85" s="125" t="s">
        <v>13</v>
      </c>
      <c r="M85" s="89" t="s">
        <v>123</v>
      </c>
      <c r="N85" s="89"/>
      <c r="O85" s="199">
        <f t="shared" si="2"/>
        <v>0</v>
      </c>
      <c r="P85" s="199">
        <f t="shared" si="2"/>
        <v>0</v>
      </c>
      <c r="Q85" s="199">
        <f t="shared" si="2"/>
        <v>-1</v>
      </c>
      <c r="R85" s="199">
        <f t="shared" si="2"/>
        <v>1</v>
      </c>
      <c r="S85" s="199">
        <f t="shared" si="2"/>
        <v>0</v>
      </c>
      <c r="U85" s="200">
        <f t="shared" si="3"/>
        <v>0</v>
      </c>
    </row>
    <row r="86" spans="3:21" ht="21" hidden="1">
      <c r="C86" s="125" t="s">
        <v>34</v>
      </c>
      <c r="D86" s="89" t="s">
        <v>123</v>
      </c>
      <c r="E86" s="91"/>
      <c r="F86" s="199">
        <f t="shared" si="12"/>
        <v>6</v>
      </c>
      <c r="G86" s="199">
        <f t="shared" si="13"/>
        <v>-2</v>
      </c>
      <c r="H86" s="199">
        <f t="shared" si="14"/>
        <v>29</v>
      </c>
      <c r="I86" s="199">
        <f t="shared" si="15"/>
        <v>0</v>
      </c>
      <c r="J86" s="199">
        <f t="shared" si="16"/>
        <v>-18</v>
      </c>
      <c r="L86" s="125" t="s">
        <v>34</v>
      </c>
      <c r="M86" s="89" t="s">
        <v>123</v>
      </c>
      <c r="N86" s="91"/>
      <c r="O86" s="199">
        <f t="shared" si="2"/>
        <v>-1</v>
      </c>
      <c r="P86" s="199">
        <f t="shared" si="2"/>
        <v>3</v>
      </c>
      <c r="Q86" s="199">
        <f t="shared" si="2"/>
        <v>-3</v>
      </c>
      <c r="R86" s="199">
        <f t="shared" si="2"/>
        <v>1</v>
      </c>
      <c r="S86" s="199">
        <f t="shared" si="2"/>
        <v>0</v>
      </c>
      <c r="U86" s="200">
        <f t="shared" si="3"/>
        <v>0</v>
      </c>
    </row>
    <row r="87" spans="3:21" ht="21" hidden="1">
      <c r="C87" s="125" t="s">
        <v>207</v>
      </c>
      <c r="D87" s="89" t="s">
        <v>121</v>
      </c>
      <c r="E87" s="91"/>
      <c r="F87" s="199">
        <f t="shared" si="12"/>
        <v>0</v>
      </c>
      <c r="G87" s="199">
        <f t="shared" si="13"/>
        <v>0</v>
      </c>
      <c r="H87" s="199">
        <f t="shared" si="14"/>
        <v>0</v>
      </c>
      <c r="I87" s="199">
        <f t="shared" si="15"/>
        <v>0</v>
      </c>
      <c r="J87" s="199">
        <f t="shared" si="16"/>
        <v>0</v>
      </c>
      <c r="L87" s="125" t="s">
        <v>207</v>
      </c>
      <c r="M87" s="89" t="s">
        <v>121</v>
      </c>
      <c r="N87" s="91"/>
      <c r="O87" s="199">
        <f t="shared" si="2"/>
        <v>0</v>
      </c>
      <c r="P87" s="199">
        <f t="shared" si="2"/>
        <v>0</v>
      </c>
      <c r="Q87" s="199">
        <f t="shared" si="2"/>
        <v>0</v>
      </c>
      <c r="R87" s="199">
        <f t="shared" si="2"/>
        <v>0</v>
      </c>
      <c r="S87" s="199">
        <f t="shared" si="2"/>
        <v>0</v>
      </c>
      <c r="U87" s="200">
        <f t="shared" si="3"/>
        <v>0</v>
      </c>
    </row>
    <row r="88" spans="3:21" ht="21" hidden="1">
      <c r="C88" s="125" t="s">
        <v>18</v>
      </c>
      <c r="D88" s="89" t="s">
        <v>119</v>
      </c>
      <c r="E88" s="89"/>
      <c r="F88" s="199">
        <f t="shared" si="12"/>
        <v>0</v>
      </c>
      <c r="G88" s="199">
        <f t="shared" si="13"/>
        <v>0</v>
      </c>
      <c r="H88" s="199">
        <f t="shared" si="14"/>
        <v>100</v>
      </c>
      <c r="I88" s="199">
        <f t="shared" si="15"/>
        <v>-100</v>
      </c>
      <c r="J88" s="199">
        <f t="shared" si="16"/>
        <v>0</v>
      </c>
      <c r="L88" s="125" t="s">
        <v>18</v>
      </c>
      <c r="M88" s="89" t="s">
        <v>119</v>
      </c>
      <c r="N88" s="89"/>
      <c r="O88" s="199">
        <f t="shared" si="2"/>
        <v>0</v>
      </c>
      <c r="P88" s="199">
        <f t="shared" si="2"/>
        <v>0</v>
      </c>
      <c r="Q88" s="199">
        <f t="shared" si="2"/>
        <v>0</v>
      </c>
      <c r="R88" s="199">
        <f t="shared" si="2"/>
        <v>0</v>
      </c>
      <c r="S88" s="199">
        <f t="shared" si="2"/>
        <v>0</v>
      </c>
      <c r="U88" s="200">
        <f t="shared" si="3"/>
        <v>0</v>
      </c>
    </row>
    <row r="89" spans="3:21" ht="21" hidden="1">
      <c r="C89" s="125" t="s">
        <v>67</v>
      </c>
      <c r="D89" s="89" t="s">
        <v>119</v>
      </c>
      <c r="E89" s="89"/>
      <c r="F89" s="199">
        <f t="shared" si="12"/>
        <v>7</v>
      </c>
      <c r="G89" s="199">
        <f t="shared" si="13"/>
        <v>-7</v>
      </c>
      <c r="H89" s="199">
        <f t="shared" si="14"/>
        <v>93</v>
      </c>
      <c r="I89" s="199">
        <f t="shared" si="15"/>
        <v>-93</v>
      </c>
      <c r="J89" s="199">
        <f t="shared" si="16"/>
        <v>0</v>
      </c>
      <c r="L89" s="125" t="s">
        <v>67</v>
      </c>
      <c r="M89" s="89" t="s">
        <v>119</v>
      </c>
      <c r="N89" s="89"/>
      <c r="O89" s="199">
        <f t="shared" si="2"/>
        <v>0</v>
      </c>
      <c r="P89" s="199">
        <f t="shared" si="2"/>
        <v>0</v>
      </c>
      <c r="Q89" s="199">
        <f t="shared" si="2"/>
        <v>0</v>
      </c>
      <c r="R89" s="199">
        <f t="shared" si="2"/>
        <v>0</v>
      </c>
      <c r="S89" s="199">
        <f t="shared" si="2"/>
        <v>0</v>
      </c>
      <c r="U89" s="200">
        <f t="shared" si="3"/>
        <v>0</v>
      </c>
    </row>
    <row r="90" spans="3:21" ht="21" hidden="1">
      <c r="C90" s="125" t="s">
        <v>169</v>
      </c>
      <c r="D90" s="89" t="s">
        <v>121</v>
      </c>
      <c r="E90" s="90"/>
      <c r="F90" s="199">
        <f t="shared" si="12"/>
        <v>0</v>
      </c>
      <c r="G90" s="199">
        <f t="shared" si="13"/>
        <v>0</v>
      </c>
      <c r="H90" s="199">
        <f t="shared" si="14"/>
        <v>0</v>
      </c>
      <c r="I90" s="199">
        <f t="shared" si="15"/>
        <v>0</v>
      </c>
      <c r="J90" s="199">
        <f t="shared" si="16"/>
        <v>0</v>
      </c>
      <c r="L90" s="125" t="s">
        <v>169</v>
      </c>
      <c r="M90" s="89" t="s">
        <v>121</v>
      </c>
      <c r="N90" s="90"/>
      <c r="O90" s="199">
        <f t="shared" si="2"/>
        <v>0</v>
      </c>
      <c r="P90" s="199">
        <f t="shared" si="2"/>
        <v>0</v>
      </c>
      <c r="Q90" s="199">
        <f t="shared" si="2"/>
        <v>0</v>
      </c>
      <c r="R90" s="199">
        <f t="shared" si="2"/>
        <v>0</v>
      </c>
      <c r="S90" s="199">
        <f t="shared" si="2"/>
        <v>0</v>
      </c>
      <c r="U90" s="200">
        <f t="shared" si="3"/>
        <v>0</v>
      </c>
    </row>
    <row r="91" spans="3:21" ht="21" hidden="1">
      <c r="C91" s="125" t="s">
        <v>5</v>
      </c>
      <c r="D91" s="89" t="s">
        <v>121</v>
      </c>
      <c r="E91" s="89"/>
      <c r="F91" s="199">
        <f t="shared" si="12"/>
        <v>70</v>
      </c>
      <c r="G91" s="199">
        <f t="shared" si="13"/>
        <v>-70</v>
      </c>
      <c r="H91" s="199">
        <f t="shared" si="14"/>
        <v>20</v>
      </c>
      <c r="I91" s="199">
        <f t="shared" si="15"/>
        <v>-25</v>
      </c>
      <c r="J91" s="199">
        <f t="shared" si="16"/>
        <v>10</v>
      </c>
      <c r="L91" s="125" t="s">
        <v>5</v>
      </c>
      <c r="M91" s="89" t="s">
        <v>121</v>
      </c>
      <c r="N91" s="89"/>
      <c r="O91" s="199">
        <f t="shared" si="2"/>
        <v>0</v>
      </c>
      <c r="P91" s="199">
        <f t="shared" si="2"/>
        <v>0</v>
      </c>
      <c r="Q91" s="199">
        <f t="shared" si="2"/>
        <v>0</v>
      </c>
      <c r="R91" s="199">
        <f t="shared" si="2"/>
        <v>0</v>
      </c>
      <c r="S91" s="199">
        <f t="shared" si="2"/>
        <v>0</v>
      </c>
      <c r="U91" s="200">
        <f t="shared" si="3"/>
        <v>0</v>
      </c>
    </row>
    <row r="92" spans="3:21" ht="21" hidden="1">
      <c r="C92" s="125" t="s">
        <v>28</v>
      </c>
      <c r="D92" s="89" t="s">
        <v>123</v>
      </c>
      <c r="E92" s="89"/>
      <c r="F92" s="199">
        <f t="shared" si="12"/>
        <v>60</v>
      </c>
      <c r="G92" s="199">
        <f t="shared" si="13"/>
        <v>-56</v>
      </c>
      <c r="H92" s="199">
        <f t="shared" si="14"/>
        <v>36</v>
      </c>
      <c r="I92" s="199">
        <f t="shared" si="15"/>
        <v>-40</v>
      </c>
      <c r="J92" s="199">
        <f t="shared" si="16"/>
        <v>0</v>
      </c>
      <c r="L92" s="125" t="s">
        <v>28</v>
      </c>
      <c r="M92" s="89" t="s">
        <v>123</v>
      </c>
      <c r="N92" s="89"/>
      <c r="O92" s="199">
        <f t="shared" si="2"/>
        <v>-8</v>
      </c>
      <c r="P92" s="199">
        <f t="shared" si="2"/>
        <v>-1</v>
      </c>
      <c r="Q92" s="199">
        <f t="shared" si="2"/>
        <v>9</v>
      </c>
      <c r="R92" s="199">
        <f t="shared" si="2"/>
        <v>0</v>
      </c>
      <c r="S92" s="199">
        <f t="shared" si="2"/>
        <v>0</v>
      </c>
      <c r="U92" s="200">
        <f t="shared" si="3"/>
        <v>0</v>
      </c>
    </row>
    <row r="93" spans="3:21" ht="21" hidden="1">
      <c r="C93" s="125" t="s">
        <v>9</v>
      </c>
      <c r="D93" s="89" t="s">
        <v>123</v>
      </c>
      <c r="E93" s="89"/>
      <c r="F93" s="199">
        <f t="shared" si="12"/>
        <v>55.5</v>
      </c>
      <c r="G93" s="199">
        <f t="shared" si="13"/>
        <v>-47.1</v>
      </c>
      <c r="H93" s="199">
        <f t="shared" si="14"/>
        <v>0.10000000000000009</v>
      </c>
      <c r="I93" s="199">
        <f t="shared" si="15"/>
        <v>41.5</v>
      </c>
      <c r="J93" s="199">
        <f t="shared" si="16"/>
        <v>-50</v>
      </c>
      <c r="L93" s="125" t="s">
        <v>9</v>
      </c>
      <c r="M93" s="89" t="s">
        <v>123</v>
      </c>
      <c r="N93" s="89"/>
      <c r="O93" s="199">
        <f t="shared" si="2"/>
        <v>-4</v>
      </c>
      <c r="P93" s="199">
        <f t="shared" si="2"/>
        <v>0</v>
      </c>
      <c r="Q93" s="199">
        <f t="shared" si="2"/>
        <v>-2</v>
      </c>
      <c r="R93" s="199">
        <f t="shared" si="2"/>
        <v>6</v>
      </c>
      <c r="S93" s="199">
        <f t="shared" si="2"/>
        <v>0</v>
      </c>
      <c r="U93" s="200">
        <f t="shared" si="3"/>
        <v>0</v>
      </c>
    </row>
    <row r="94" spans="3:21" ht="21" hidden="1">
      <c r="C94" s="125" t="s">
        <v>14</v>
      </c>
      <c r="D94" s="89" t="s">
        <v>123</v>
      </c>
      <c r="E94" s="90"/>
      <c r="F94" s="199">
        <f t="shared" si="12"/>
        <v>0</v>
      </c>
      <c r="G94" s="199">
        <f t="shared" si="13"/>
        <v>0.3</v>
      </c>
      <c r="H94" s="199">
        <f t="shared" si="14"/>
        <v>99.5</v>
      </c>
      <c r="I94" s="199">
        <f t="shared" si="15"/>
        <v>-99.5</v>
      </c>
      <c r="J94" s="199">
        <f t="shared" si="16"/>
        <v>0.2</v>
      </c>
      <c r="L94" s="125" t="s">
        <v>14</v>
      </c>
      <c r="M94" s="89" t="s">
        <v>123</v>
      </c>
      <c r="N94" s="90"/>
      <c r="O94" s="199">
        <f t="shared" si="2"/>
        <v>0</v>
      </c>
      <c r="P94" s="199">
        <f t="shared" si="2"/>
        <v>-0.5</v>
      </c>
      <c r="Q94" s="199">
        <f t="shared" si="2"/>
        <v>9.9999999999994316E-2</v>
      </c>
      <c r="R94" s="199">
        <f t="shared" si="2"/>
        <v>0</v>
      </c>
      <c r="S94" s="199">
        <f t="shared" si="2"/>
        <v>-0.1</v>
      </c>
      <c r="U94" s="200">
        <f t="shared" si="3"/>
        <v>-0.50000000000000566</v>
      </c>
    </row>
    <row r="95" spans="3:21" ht="21" hidden="1">
      <c r="C95" s="125" t="s">
        <v>27</v>
      </c>
      <c r="D95" s="89" t="s">
        <v>121</v>
      </c>
      <c r="E95" s="88"/>
      <c r="F95" s="199"/>
      <c r="G95" s="199"/>
      <c r="H95" s="199"/>
      <c r="I95" s="199"/>
      <c r="J95" s="199"/>
      <c r="L95" s="125" t="s">
        <v>27</v>
      </c>
      <c r="M95" s="89" t="s">
        <v>121</v>
      </c>
      <c r="N95" s="88"/>
      <c r="O95" s="199"/>
      <c r="P95" s="199"/>
      <c r="Q95" s="199"/>
      <c r="R95" s="199"/>
      <c r="S95" s="199"/>
      <c r="U95" s="200">
        <f t="shared" si="3"/>
        <v>0</v>
      </c>
    </row>
    <row r="96" spans="3:21" ht="21" hidden="1">
      <c r="C96" s="125" t="s">
        <v>81</v>
      </c>
      <c r="D96" s="89" t="s">
        <v>122</v>
      </c>
      <c r="E96" s="88"/>
      <c r="F96" s="199">
        <f t="shared" ref="F96:J97" si="17">F49-N49</f>
        <v>0</v>
      </c>
      <c r="G96" s="199">
        <f t="shared" si="17"/>
        <v>0</v>
      </c>
      <c r="H96" s="199">
        <f t="shared" si="17"/>
        <v>0</v>
      </c>
      <c r="I96" s="199">
        <f t="shared" si="17"/>
        <v>0</v>
      </c>
      <c r="J96" s="199">
        <f t="shared" si="17"/>
        <v>0</v>
      </c>
      <c r="L96" s="125" t="s">
        <v>81</v>
      </c>
      <c r="M96" s="89" t="s">
        <v>122</v>
      </c>
      <c r="N96" s="88"/>
      <c r="O96" s="199">
        <f t="shared" si="2"/>
        <v>0</v>
      </c>
      <c r="P96" s="199">
        <f t="shared" si="2"/>
        <v>0</v>
      </c>
      <c r="Q96" s="199">
        <f t="shared" si="2"/>
        <v>0</v>
      </c>
      <c r="R96" s="199">
        <f t="shared" si="2"/>
        <v>0</v>
      </c>
      <c r="S96" s="199">
        <f t="shared" si="2"/>
        <v>0</v>
      </c>
      <c r="U96" s="200">
        <f t="shared" si="3"/>
        <v>0</v>
      </c>
    </row>
    <row r="97" spans="3:21" ht="21" hidden="1">
      <c r="C97" s="204" t="s">
        <v>10</v>
      </c>
      <c r="D97" s="89" t="s">
        <v>119</v>
      </c>
      <c r="E97" s="89"/>
      <c r="F97" s="199">
        <f t="shared" si="17"/>
        <v>67</v>
      </c>
      <c r="G97" s="199">
        <f t="shared" si="17"/>
        <v>-74</v>
      </c>
      <c r="H97" s="199">
        <f t="shared" si="17"/>
        <v>3</v>
      </c>
      <c r="I97" s="199">
        <f t="shared" si="17"/>
        <v>27</v>
      </c>
      <c r="J97" s="199">
        <f t="shared" si="17"/>
        <v>-23</v>
      </c>
      <c r="L97" s="204" t="s">
        <v>10</v>
      </c>
      <c r="M97" s="89" t="s">
        <v>119</v>
      </c>
      <c r="N97" s="89"/>
      <c r="O97" s="199">
        <f t="shared" si="2"/>
        <v>-13</v>
      </c>
      <c r="P97" s="199">
        <f t="shared" si="2"/>
        <v>-7</v>
      </c>
      <c r="Q97" s="199">
        <f t="shared" si="2"/>
        <v>1</v>
      </c>
      <c r="R97" s="199">
        <f t="shared" si="2"/>
        <v>21</v>
      </c>
      <c r="S97" s="199">
        <f t="shared" si="2"/>
        <v>-2</v>
      </c>
      <c r="U97" s="200">
        <f t="shared" si="3"/>
        <v>0</v>
      </c>
    </row>
    <row r="99" spans="3:21">
      <c r="E99" s="2" t="s">
        <v>340</v>
      </c>
      <c r="F99" s="155">
        <f>AVERAGE(F8:F50)</f>
        <v>31.879972972972972</v>
      </c>
      <c r="G99" s="155">
        <f t="shared" ref="G99:I99" si="18">AVERAGE(G8:G50)</f>
        <v>16.39948571428571</v>
      </c>
      <c r="H99" s="155">
        <f t="shared" si="18"/>
        <v>45.472540540540535</v>
      </c>
      <c r="I99" s="155">
        <f t="shared" si="18"/>
        <v>7.0122068965517235</v>
      </c>
      <c r="N99" s="2" t="s">
        <v>340</v>
      </c>
      <c r="O99" s="155">
        <f>AVERAGE(O8:O50)</f>
        <v>40.767407407407411</v>
      </c>
      <c r="P99" s="155">
        <f t="shared" ref="P99:R99" si="19">AVERAGE(P8:P50)</f>
        <v>18.886923076923079</v>
      </c>
      <c r="Q99" s="155">
        <f t="shared" si="19"/>
        <v>53.477333333333341</v>
      </c>
      <c r="R99" s="155">
        <f t="shared" si="19"/>
        <v>12.998461538461539</v>
      </c>
    </row>
    <row r="100" spans="3:21">
      <c r="E100" s="2" t="s">
        <v>339</v>
      </c>
      <c r="F100" s="20">
        <f>COUNTIF(F8:F50,"&gt;84")</f>
        <v>5</v>
      </c>
      <c r="G100" s="20">
        <f t="shared" ref="G100:H100" si="20">COUNTIF(G8:G50,"&gt;84")</f>
        <v>0</v>
      </c>
      <c r="H100" s="20">
        <f t="shared" si="20"/>
        <v>8</v>
      </c>
      <c r="N100" s="2" t="s">
        <v>339</v>
      </c>
      <c r="O100" s="20">
        <f>COUNTIF(O8:O50,"&gt;84")</f>
        <v>4</v>
      </c>
      <c r="P100" s="20">
        <f t="shared" ref="P100:Q100" si="21">COUNTIF(P8:P50,"&gt;84")</f>
        <v>0</v>
      </c>
      <c r="Q100" s="20">
        <f t="shared" si="21"/>
        <v>7</v>
      </c>
    </row>
    <row r="101" spans="3:21">
      <c r="E101" s="2" t="s">
        <v>338</v>
      </c>
      <c r="F101" s="20">
        <f>COUNTIF(F8:F50,"&gt;50")</f>
        <v>12</v>
      </c>
      <c r="G101" s="20">
        <f t="shared" ref="G101:J101" si="22">COUNTIF(G8:G50,"&gt;50")</f>
        <v>4</v>
      </c>
      <c r="H101" s="20">
        <f t="shared" si="22"/>
        <v>17</v>
      </c>
      <c r="I101" s="20">
        <f t="shared" si="22"/>
        <v>0</v>
      </c>
      <c r="J101" s="20">
        <f t="shared" si="22"/>
        <v>0</v>
      </c>
      <c r="N101" s="2" t="s">
        <v>338</v>
      </c>
      <c r="O101" s="20">
        <f>COUNTIF(O8:O50,"&gt;50")</f>
        <v>10</v>
      </c>
      <c r="P101" s="20">
        <f t="shared" ref="P101:S101" si="23">COUNTIF(P8:P50,"&gt;50")</f>
        <v>4</v>
      </c>
      <c r="Q101" s="20">
        <f t="shared" si="23"/>
        <v>17</v>
      </c>
      <c r="R101" s="20">
        <f t="shared" si="23"/>
        <v>0</v>
      </c>
      <c r="S101" s="20">
        <f t="shared" si="23"/>
        <v>0</v>
      </c>
    </row>
    <row r="102" spans="3:21" ht="21">
      <c r="C102" s="86"/>
      <c r="D102" s="86"/>
      <c r="L102" s="86"/>
      <c r="M102" s="86"/>
    </row>
    <row r="103" spans="3:21" ht="42">
      <c r="C103" s="86" t="s">
        <v>0</v>
      </c>
      <c r="D103" s="86" t="s">
        <v>341</v>
      </c>
      <c r="F103" s="162" t="s">
        <v>131</v>
      </c>
      <c r="G103" s="162" t="s">
        <v>131</v>
      </c>
      <c r="H103" s="162" t="s">
        <v>131</v>
      </c>
      <c r="I103" s="162" t="s">
        <v>131</v>
      </c>
      <c r="J103" s="162" t="s">
        <v>131</v>
      </c>
      <c r="L103" s="86" t="s">
        <v>0</v>
      </c>
      <c r="M103" s="86" t="s">
        <v>341</v>
      </c>
      <c r="O103" s="162" t="s">
        <v>131</v>
      </c>
      <c r="P103" s="162" t="s">
        <v>131</v>
      </c>
      <c r="Q103" s="162" t="s">
        <v>131</v>
      </c>
      <c r="R103" s="162" t="s">
        <v>131</v>
      </c>
      <c r="S103" s="162" t="s">
        <v>131</v>
      </c>
    </row>
    <row r="104" spans="3:21" ht="21">
      <c r="C104" s="125" t="s">
        <v>23</v>
      </c>
      <c r="D104" s="125">
        <v>1.1805471711681599E-2</v>
      </c>
      <c r="F104" s="247">
        <f t="shared" ref="F104:J113" si="24">$M104*F8</f>
        <v>1.1805471711681599</v>
      </c>
      <c r="G104" s="247">
        <f t="shared" si="24"/>
        <v>0</v>
      </c>
      <c r="H104" s="247">
        <f t="shared" si="24"/>
        <v>0</v>
      </c>
      <c r="I104" s="247">
        <f t="shared" si="24"/>
        <v>0</v>
      </c>
      <c r="J104" s="247">
        <f t="shared" si="24"/>
        <v>0</v>
      </c>
      <c r="L104" s="125" t="s">
        <v>23</v>
      </c>
      <c r="M104" s="125">
        <v>1.1805471711681599E-2</v>
      </c>
      <c r="O104" s="247">
        <f>$M104*O8</f>
        <v>1.1805471711681599</v>
      </c>
      <c r="P104" s="247">
        <f t="shared" ref="P104:R104" si="25">$M104*P8</f>
        <v>0</v>
      </c>
      <c r="Q104" s="247">
        <f t="shared" si="25"/>
        <v>0</v>
      </c>
      <c r="R104" s="247">
        <f t="shared" si="25"/>
        <v>0</v>
      </c>
      <c r="S104" s="247">
        <f t="shared" ref="S104" si="26">$M104*S8</f>
        <v>0</v>
      </c>
    </row>
    <row r="105" spans="3:21" ht="21">
      <c r="C105" s="125" t="s">
        <v>30</v>
      </c>
      <c r="D105" s="125">
        <v>4.7802483816153356E-3</v>
      </c>
      <c r="F105" s="247">
        <f t="shared" si="24"/>
        <v>0</v>
      </c>
      <c r="G105" s="247">
        <f t="shared" si="24"/>
        <v>0</v>
      </c>
      <c r="H105" s="247">
        <f t="shared" si="24"/>
        <v>0.47802483816153357</v>
      </c>
      <c r="I105" s="247">
        <f t="shared" si="24"/>
        <v>0</v>
      </c>
      <c r="J105" s="247">
        <f t="shared" si="24"/>
        <v>0</v>
      </c>
      <c r="L105" s="125" t="s">
        <v>30</v>
      </c>
      <c r="M105" s="125">
        <v>4.7802483816153356E-3</v>
      </c>
      <c r="O105" s="247">
        <f t="shared" ref="O105:R105" si="27">$M105*O9</f>
        <v>0</v>
      </c>
      <c r="P105" s="247">
        <f t="shared" si="27"/>
        <v>0</v>
      </c>
      <c r="Q105" s="247">
        <f t="shared" si="27"/>
        <v>0.47802483816153357</v>
      </c>
      <c r="R105" s="247">
        <f t="shared" si="27"/>
        <v>0</v>
      </c>
      <c r="S105" s="247">
        <f t="shared" ref="S105" si="28">$M105*S9</f>
        <v>0</v>
      </c>
    </row>
    <row r="106" spans="3:21" ht="21">
      <c r="C106" s="125" t="s">
        <v>167</v>
      </c>
      <c r="D106" s="125">
        <v>1.5482585851385702E-3</v>
      </c>
      <c r="F106" s="247">
        <f t="shared" si="24"/>
        <v>2.0127361606801415E-2</v>
      </c>
      <c r="G106" s="247">
        <f t="shared" si="24"/>
        <v>1.5482585851385702E-3</v>
      </c>
      <c r="H106" s="247">
        <f t="shared" si="24"/>
        <v>1.5482585851385702E-3</v>
      </c>
      <c r="I106" s="247">
        <f t="shared" si="24"/>
        <v>1.5482585851385702E-3</v>
      </c>
      <c r="J106" s="247">
        <f t="shared" si="24"/>
        <v>0</v>
      </c>
      <c r="L106" s="125" t="s">
        <v>167</v>
      </c>
      <c r="M106" s="125">
        <v>1.5482585851385702E-3</v>
      </c>
      <c r="O106" s="247">
        <f t="shared" ref="O106:R106" si="29">$M106*O10</f>
        <v>2.0127361606801415E-2</v>
      </c>
      <c r="P106" s="247">
        <f t="shared" si="29"/>
        <v>1.5482585851385702E-3</v>
      </c>
      <c r="Q106" s="247">
        <f t="shared" si="29"/>
        <v>1.5482585851385702E-3</v>
      </c>
      <c r="R106" s="247">
        <f t="shared" si="29"/>
        <v>1.5482585851385702E-3</v>
      </c>
      <c r="S106" s="247">
        <f t="shared" ref="S106" si="30">$M106*S10</f>
        <v>0</v>
      </c>
    </row>
    <row r="107" spans="3:21" ht="21">
      <c r="C107" s="125" t="s">
        <v>68</v>
      </c>
      <c r="D107" s="125">
        <v>1.5482585851385702E-2</v>
      </c>
      <c r="F107" s="247">
        <f t="shared" si="24"/>
        <v>0</v>
      </c>
      <c r="G107" s="247">
        <f t="shared" si="24"/>
        <v>7.7412929256928512E-2</v>
      </c>
      <c r="H107" s="247">
        <f t="shared" si="24"/>
        <v>1.3005372115163989</v>
      </c>
      <c r="I107" s="247">
        <f t="shared" si="24"/>
        <v>0.17030844436524273</v>
      </c>
      <c r="J107" s="247">
        <f t="shared" si="24"/>
        <v>0</v>
      </c>
      <c r="L107" s="125" t="s">
        <v>68</v>
      </c>
      <c r="M107" s="125">
        <v>1.5482585851385702E-2</v>
      </c>
      <c r="O107" s="247">
        <f t="shared" ref="O107:R107" si="31">$M107*O11</f>
        <v>0</v>
      </c>
      <c r="P107" s="247">
        <f t="shared" si="31"/>
        <v>0.23223878777078552</v>
      </c>
      <c r="Q107" s="247">
        <f t="shared" si="31"/>
        <v>1.1147461812997705</v>
      </c>
      <c r="R107" s="247">
        <f t="shared" si="31"/>
        <v>0.20127361606801411</v>
      </c>
      <c r="S107" s="247">
        <f t="shared" ref="S107" si="32">$M107*S11</f>
        <v>0</v>
      </c>
    </row>
    <row r="108" spans="3:21" ht="21">
      <c r="C108" s="125" t="s">
        <v>124</v>
      </c>
      <c r="D108" s="125">
        <v>9.2895515108314217E-4</v>
      </c>
      <c r="F108" s="247">
        <f t="shared" si="24"/>
        <v>9.2895515108314224E-3</v>
      </c>
      <c r="G108" s="247">
        <f t="shared" si="24"/>
        <v>4.4589847251990826E-2</v>
      </c>
      <c r="H108" s="247">
        <f t="shared" si="24"/>
        <v>3.7158206043325689E-2</v>
      </c>
      <c r="I108" s="247">
        <f t="shared" si="24"/>
        <v>0</v>
      </c>
      <c r="J108" s="247">
        <f t="shared" si="24"/>
        <v>9.2895515108314217E-4</v>
      </c>
      <c r="L108" s="125" t="s">
        <v>124</v>
      </c>
      <c r="M108" s="125">
        <v>9.2895515108314217E-4</v>
      </c>
      <c r="O108" s="247">
        <f t="shared" ref="O108:R108" si="33">$M108*O12</f>
        <v>0</v>
      </c>
      <c r="P108" s="247">
        <f t="shared" si="33"/>
        <v>0</v>
      </c>
      <c r="Q108" s="247">
        <f t="shared" si="33"/>
        <v>0</v>
      </c>
      <c r="R108" s="247">
        <f t="shared" si="33"/>
        <v>0</v>
      </c>
      <c r="S108" s="247">
        <f t="shared" ref="S108" si="34">$M108*S12</f>
        <v>0</v>
      </c>
    </row>
    <row r="109" spans="3:21" ht="21">
      <c r="C109" s="125" t="s">
        <v>96</v>
      </c>
      <c r="D109" s="125">
        <v>2.3223878777078552E-3</v>
      </c>
      <c r="F109" s="247">
        <f t="shared" si="24"/>
        <v>0.13934327266247132</v>
      </c>
      <c r="G109" s="247">
        <f t="shared" si="24"/>
        <v>9.2895515108314203E-2</v>
      </c>
      <c r="H109" s="247">
        <f t="shared" si="24"/>
        <v>0.13934327266247132</v>
      </c>
      <c r="I109" s="247">
        <f t="shared" si="24"/>
        <v>0</v>
      </c>
      <c r="J109" s="247">
        <f t="shared" si="24"/>
        <v>0</v>
      </c>
      <c r="L109" s="125" t="s">
        <v>96</v>
      </c>
      <c r="M109" s="125">
        <v>2.3223878777078552E-3</v>
      </c>
      <c r="O109" s="247">
        <f t="shared" ref="O109:R109" si="35">$M109*O13</f>
        <v>0.1346984969070556</v>
      </c>
      <c r="P109" s="247">
        <f t="shared" si="35"/>
        <v>9.2895515108314203E-2</v>
      </c>
      <c r="Q109" s="247">
        <f t="shared" si="35"/>
        <v>0.13934327266247132</v>
      </c>
      <c r="R109" s="247">
        <f t="shared" si="35"/>
        <v>0</v>
      </c>
      <c r="S109" s="247">
        <f t="shared" ref="S109" si="36">$M109*S13</f>
        <v>0</v>
      </c>
    </row>
    <row r="110" spans="3:21" ht="21">
      <c r="C110" s="125" t="s">
        <v>24</v>
      </c>
      <c r="D110" s="125">
        <v>1.7882386658350487E-3</v>
      </c>
      <c r="F110" s="247">
        <f t="shared" si="24"/>
        <v>4.6494205311711265E-2</v>
      </c>
      <c r="G110" s="247">
        <f t="shared" si="24"/>
        <v>0.11444727461344312</v>
      </c>
      <c r="H110" s="247">
        <f t="shared" si="24"/>
        <v>1.7882386658350485E-2</v>
      </c>
      <c r="I110" s="247">
        <f t="shared" si="24"/>
        <v>0</v>
      </c>
      <c r="J110" s="247">
        <f t="shared" si="24"/>
        <v>0</v>
      </c>
      <c r="L110" s="125" t="s">
        <v>24</v>
      </c>
      <c r="M110" s="125">
        <v>1.7882386658350487E-3</v>
      </c>
      <c r="O110" s="247">
        <f t="shared" ref="O110:R110" si="37">$M110*O14</f>
        <v>4.8282443977546316E-2</v>
      </c>
      <c r="P110" s="247">
        <f t="shared" si="37"/>
        <v>0.11444727461344312</v>
      </c>
      <c r="Q110" s="247">
        <f t="shared" si="37"/>
        <v>1.6094147992515438E-2</v>
      </c>
      <c r="R110" s="247">
        <f t="shared" si="37"/>
        <v>0</v>
      </c>
      <c r="S110" s="247">
        <f t="shared" ref="S110" si="38">$M110*S14</f>
        <v>0</v>
      </c>
    </row>
    <row r="111" spans="3:21" ht="21">
      <c r="C111" s="125" t="s">
        <v>94</v>
      </c>
      <c r="D111" s="125">
        <v>2.8024159805581747E-2</v>
      </c>
      <c r="F111" s="247">
        <f t="shared" si="24"/>
        <v>1.0929422324176881</v>
      </c>
      <c r="G111" s="247">
        <f t="shared" si="24"/>
        <v>5.6048319611163494E-2</v>
      </c>
      <c r="H111" s="247">
        <f t="shared" si="24"/>
        <v>1.4572563098902509</v>
      </c>
      <c r="I111" s="247">
        <f t="shared" si="24"/>
        <v>0.19616911863907222</v>
      </c>
      <c r="J111" s="247">
        <f t="shared" si="24"/>
        <v>0</v>
      </c>
      <c r="L111" s="125" t="s">
        <v>94</v>
      </c>
      <c r="M111" s="125">
        <v>2.8024159805581747E-2</v>
      </c>
      <c r="O111" s="247">
        <f t="shared" ref="O111:R111" si="39">$M111*O15</f>
        <v>1.077809186122674</v>
      </c>
      <c r="P111" s="247">
        <f t="shared" si="39"/>
        <v>6.7257983533396196E-2</v>
      </c>
      <c r="Q111" s="247">
        <f t="shared" si="39"/>
        <v>1.4617401754591439</v>
      </c>
      <c r="R111" s="247">
        <f t="shared" si="39"/>
        <v>0.19560863544296062</v>
      </c>
      <c r="S111" s="247">
        <f t="shared" ref="S111" si="40">$M111*S15</f>
        <v>0</v>
      </c>
    </row>
    <row r="112" spans="3:21" ht="21">
      <c r="C112" s="125" t="s">
        <v>82</v>
      </c>
      <c r="D112" s="125"/>
      <c r="F112" s="247">
        <f t="shared" si="24"/>
        <v>0</v>
      </c>
      <c r="G112" s="247">
        <f t="shared" si="24"/>
        <v>0</v>
      </c>
      <c r="H112" s="247">
        <f t="shared" si="24"/>
        <v>0</v>
      </c>
      <c r="I112" s="247">
        <f t="shared" si="24"/>
        <v>0</v>
      </c>
      <c r="J112" s="247">
        <f t="shared" si="24"/>
        <v>0</v>
      </c>
      <c r="L112" s="125" t="s">
        <v>82</v>
      </c>
      <c r="M112" s="125"/>
      <c r="O112" s="247">
        <f t="shared" ref="O112:R112" si="41">$M112*O16</f>
        <v>0</v>
      </c>
      <c r="P112" s="247">
        <f t="shared" si="41"/>
        <v>0</v>
      </c>
      <c r="Q112" s="247">
        <f t="shared" si="41"/>
        <v>0</v>
      </c>
      <c r="R112" s="247">
        <f t="shared" si="41"/>
        <v>0</v>
      </c>
      <c r="S112" s="247">
        <f t="shared" ref="S112" si="42">$M112*S16</f>
        <v>0</v>
      </c>
    </row>
    <row r="113" spans="3:19" ht="21">
      <c r="C113" s="125" t="s">
        <v>97</v>
      </c>
      <c r="D113" s="125">
        <v>7.0535636228702542E-2</v>
      </c>
      <c r="F113" s="247">
        <f t="shared" si="24"/>
        <v>0</v>
      </c>
      <c r="G113" s="247">
        <f t="shared" si="24"/>
        <v>4.1841739410866348</v>
      </c>
      <c r="H113" s="247">
        <f t="shared" si="24"/>
        <v>2.6549613476483636</v>
      </c>
      <c r="I113" s="247">
        <f t="shared" si="24"/>
        <v>0.21442833413525572</v>
      </c>
      <c r="J113" s="247">
        <f t="shared" si="24"/>
        <v>0</v>
      </c>
      <c r="L113" s="125" t="s">
        <v>97</v>
      </c>
      <c r="M113" s="125">
        <v>7.0535636228702542E-2</v>
      </c>
      <c r="O113" s="247">
        <f t="shared" ref="O113:R113" si="43">$M113*O17</f>
        <v>0</v>
      </c>
      <c r="P113" s="247">
        <f t="shared" si="43"/>
        <v>4.1693614574786073</v>
      </c>
      <c r="Q113" s="247">
        <f t="shared" si="43"/>
        <v>2.6725952567055393</v>
      </c>
      <c r="R113" s="247">
        <f t="shared" si="43"/>
        <v>0.21160690868610763</v>
      </c>
      <c r="S113" s="247">
        <f t="shared" ref="S113" si="44">$M113*S17</f>
        <v>0</v>
      </c>
    </row>
    <row r="114" spans="3:19" ht="21">
      <c r="C114" s="125" t="s">
        <v>25</v>
      </c>
      <c r="D114" s="125">
        <v>3.6720822993024038E-2</v>
      </c>
      <c r="F114" s="247">
        <f t="shared" ref="F114:J123" si="45">$M114*F18</f>
        <v>0.7711372828535048</v>
      </c>
      <c r="G114" s="247">
        <f t="shared" si="45"/>
        <v>0.11016246897907211</v>
      </c>
      <c r="H114" s="247">
        <f t="shared" si="45"/>
        <v>2.6806200784907546</v>
      </c>
      <c r="I114" s="247">
        <f t="shared" si="45"/>
        <v>0</v>
      </c>
      <c r="J114" s="247">
        <f t="shared" si="45"/>
        <v>7.3441645986048076E-2</v>
      </c>
      <c r="L114" s="125" t="s">
        <v>25</v>
      </c>
      <c r="M114" s="125">
        <v>3.6720822993024038E-2</v>
      </c>
      <c r="O114" s="247">
        <f t="shared" ref="O114:R114" si="46">$M114*O18</f>
        <v>0.84457892883955288</v>
      </c>
      <c r="P114" s="247">
        <f t="shared" si="46"/>
        <v>0.14688329197209615</v>
      </c>
      <c r="Q114" s="247">
        <f t="shared" si="46"/>
        <v>2.6438992554977307</v>
      </c>
      <c r="R114" s="247">
        <f t="shared" si="46"/>
        <v>3.6720822993024038E-2</v>
      </c>
      <c r="S114" s="247">
        <f t="shared" ref="S114" si="47">$M114*S18</f>
        <v>0</v>
      </c>
    </row>
    <row r="115" spans="3:19" ht="21">
      <c r="C115" s="125" t="s">
        <v>7</v>
      </c>
      <c r="D115" s="125">
        <v>1.7804973729093558E-3</v>
      </c>
      <c r="F115" s="247">
        <f t="shared" si="45"/>
        <v>0.11217133449328941</v>
      </c>
      <c r="G115" s="247">
        <f t="shared" si="45"/>
        <v>4.4512434322733892E-2</v>
      </c>
      <c r="H115" s="247">
        <f t="shared" si="45"/>
        <v>2.1365968474912268E-2</v>
      </c>
      <c r="I115" s="247">
        <f t="shared" si="45"/>
        <v>0</v>
      </c>
      <c r="J115" s="247">
        <f t="shared" si="45"/>
        <v>0</v>
      </c>
      <c r="L115" s="125" t="s">
        <v>7</v>
      </c>
      <c r="M115" s="125">
        <v>1.7804973729093558E-3</v>
      </c>
      <c r="O115" s="247">
        <f t="shared" ref="O115:R115" si="48">$M115*O19</f>
        <v>9.7215156560850821E-2</v>
      </c>
      <c r="P115" s="247">
        <f t="shared" si="48"/>
        <v>5.2702722238116936E-2</v>
      </c>
      <c r="Q115" s="247">
        <f t="shared" si="48"/>
        <v>2.8131858491967823E-2</v>
      </c>
      <c r="R115" s="247">
        <f t="shared" si="48"/>
        <v>0</v>
      </c>
      <c r="S115" s="247">
        <f t="shared" ref="S115" si="49">$M115*S19</f>
        <v>0</v>
      </c>
    </row>
    <row r="116" spans="3:19" ht="21">
      <c r="C116" s="125" t="s">
        <v>78</v>
      </c>
      <c r="D116" s="125">
        <v>1.373120735181634E-2</v>
      </c>
      <c r="F116" s="247">
        <f t="shared" si="45"/>
        <v>1.3044646984225523</v>
      </c>
      <c r="G116" s="247">
        <f t="shared" si="45"/>
        <v>1.373120735181634E-2</v>
      </c>
      <c r="H116" s="247">
        <f t="shared" si="45"/>
        <v>0</v>
      </c>
      <c r="I116" s="247">
        <f t="shared" si="45"/>
        <v>5.4924829407265362E-2</v>
      </c>
      <c r="J116" s="247">
        <f t="shared" si="45"/>
        <v>0</v>
      </c>
      <c r="L116" s="125" t="s">
        <v>78</v>
      </c>
      <c r="M116" s="125">
        <v>1.373120735181634E-2</v>
      </c>
      <c r="O116" s="247">
        <f t="shared" ref="O116:R116" si="50">$M116*O20</f>
        <v>0</v>
      </c>
      <c r="P116" s="247">
        <f t="shared" si="50"/>
        <v>0</v>
      </c>
      <c r="Q116" s="247">
        <f t="shared" si="50"/>
        <v>0</v>
      </c>
      <c r="R116" s="247">
        <f t="shared" si="50"/>
        <v>0</v>
      </c>
      <c r="S116" s="247">
        <f t="shared" ref="S116" si="51">$M116*S20</f>
        <v>0</v>
      </c>
    </row>
    <row r="117" spans="3:19" ht="21">
      <c r="C117" s="125" t="s">
        <v>21</v>
      </c>
      <c r="D117" s="125">
        <v>8.1947391588153104E-2</v>
      </c>
      <c r="F117" s="247">
        <f t="shared" si="45"/>
        <v>7.7030548092863915</v>
      </c>
      <c r="G117" s="247">
        <f t="shared" si="45"/>
        <v>0.2458421747644593</v>
      </c>
      <c r="H117" s="247">
        <f t="shared" si="45"/>
        <v>0.12292108738222965</v>
      </c>
      <c r="I117" s="247">
        <f t="shared" si="45"/>
        <v>0</v>
      </c>
      <c r="J117" s="247">
        <f t="shared" si="45"/>
        <v>0.12292108738222965</v>
      </c>
      <c r="L117" s="125" t="s">
        <v>21</v>
      </c>
      <c r="M117" s="125">
        <v>8.1947391588153104E-2</v>
      </c>
      <c r="O117" s="247">
        <f t="shared" ref="O117:R117" si="52">$M117*O21</f>
        <v>8.0308443756390044</v>
      </c>
      <c r="P117" s="247">
        <f t="shared" si="52"/>
        <v>0.16389478317630621</v>
      </c>
      <c r="Q117" s="247">
        <f t="shared" si="52"/>
        <v>0</v>
      </c>
      <c r="R117" s="247">
        <f t="shared" si="52"/>
        <v>0</v>
      </c>
      <c r="S117" s="247">
        <f t="shared" ref="S117" si="53">$M117*S21</f>
        <v>0</v>
      </c>
    </row>
    <row r="118" spans="3:19" ht="21">
      <c r="C118" s="125" t="s">
        <v>16</v>
      </c>
      <c r="D118" s="125">
        <v>9.2372861716436064E-3</v>
      </c>
      <c r="F118" s="247">
        <f t="shared" si="45"/>
        <v>0</v>
      </c>
      <c r="G118" s="247">
        <f t="shared" si="45"/>
        <v>0.65584731818669606</v>
      </c>
      <c r="H118" s="247">
        <f t="shared" si="45"/>
        <v>0.24016944046273375</v>
      </c>
      <c r="I118" s="247">
        <f t="shared" si="45"/>
        <v>0</v>
      </c>
      <c r="J118" s="247">
        <f t="shared" si="45"/>
        <v>0</v>
      </c>
      <c r="L118" s="125" t="s">
        <v>16</v>
      </c>
      <c r="M118" s="125">
        <v>9.2372861716436064E-3</v>
      </c>
      <c r="O118" s="247">
        <f t="shared" ref="O118:R118" si="54">$M118*O22</f>
        <v>2.7711858514930819E-2</v>
      </c>
      <c r="P118" s="247">
        <f t="shared" si="54"/>
        <v>0.65584731818669606</v>
      </c>
      <c r="Q118" s="247">
        <f t="shared" si="54"/>
        <v>0.24016944046273375</v>
      </c>
      <c r="R118" s="247">
        <f t="shared" si="54"/>
        <v>0</v>
      </c>
      <c r="S118" s="247">
        <f t="shared" ref="S118" si="55">$M118*S22</f>
        <v>0</v>
      </c>
    </row>
    <row r="119" spans="3:19" ht="21">
      <c r="C119" s="125" t="s">
        <v>12</v>
      </c>
      <c r="D119" s="125">
        <v>3.1447127182415956E-2</v>
      </c>
      <c r="F119" s="247">
        <f t="shared" si="45"/>
        <v>9.6542680450016974E-2</v>
      </c>
      <c r="G119" s="247">
        <f t="shared" si="45"/>
        <v>6.6038967083073509E-3</v>
      </c>
      <c r="H119" s="247">
        <f t="shared" si="45"/>
        <v>3.0142071404345692</v>
      </c>
      <c r="I119" s="247">
        <f t="shared" si="45"/>
        <v>0</v>
      </c>
      <c r="J119" s="247">
        <f t="shared" si="45"/>
        <v>2.7359000648701882E-2</v>
      </c>
      <c r="L119" s="125" t="s">
        <v>12</v>
      </c>
      <c r="M119" s="125">
        <v>3.1447127182415956E-2</v>
      </c>
      <c r="O119" s="247">
        <f t="shared" ref="O119:R119" si="56">$M119*O23</f>
        <v>6.2894254364831911E-2</v>
      </c>
      <c r="P119" s="247">
        <f t="shared" si="56"/>
        <v>6.9183679801315106E-3</v>
      </c>
      <c r="Q119" s="247">
        <f t="shared" si="56"/>
        <v>3.0315030603848983</v>
      </c>
      <c r="R119" s="247">
        <f t="shared" si="56"/>
        <v>0</v>
      </c>
      <c r="S119" s="247">
        <f t="shared" ref="S119" si="57">$M119*S23</f>
        <v>4.0566794065316582E-2</v>
      </c>
    </row>
    <row r="120" spans="3:19" ht="21">
      <c r="C120" s="125" t="s">
        <v>19</v>
      </c>
      <c r="D120" s="125">
        <v>1.5289053528243382E-2</v>
      </c>
      <c r="F120" s="247">
        <f t="shared" si="45"/>
        <v>0.91734321169460287</v>
      </c>
      <c r="G120" s="247">
        <f t="shared" si="45"/>
        <v>0</v>
      </c>
      <c r="H120" s="247">
        <f t="shared" si="45"/>
        <v>0.61156214112973528</v>
      </c>
      <c r="I120" s="247">
        <f t="shared" si="45"/>
        <v>0</v>
      </c>
      <c r="J120" s="247">
        <f t="shared" si="45"/>
        <v>0</v>
      </c>
      <c r="L120" s="125" t="s">
        <v>19</v>
      </c>
      <c r="M120" s="125">
        <v>1.5289053528243382E-2</v>
      </c>
      <c r="O120" s="247">
        <f t="shared" ref="O120:R120" si="58">$M120*O24</f>
        <v>0.91734321169460287</v>
      </c>
      <c r="P120" s="247">
        <f t="shared" si="58"/>
        <v>0</v>
      </c>
      <c r="Q120" s="247">
        <f t="shared" si="58"/>
        <v>0.61156214112973528</v>
      </c>
      <c r="R120" s="247">
        <f t="shared" si="58"/>
        <v>0</v>
      </c>
      <c r="S120" s="247">
        <f t="shared" ref="S120" si="59">$M120*S24</f>
        <v>0</v>
      </c>
    </row>
    <row r="121" spans="3:19" ht="21">
      <c r="C121" s="125" t="s">
        <v>20</v>
      </c>
      <c r="D121" s="125">
        <v>4.3215187160710912E-2</v>
      </c>
      <c r="F121" s="247">
        <f t="shared" si="45"/>
        <v>3.8426944423304144</v>
      </c>
      <c r="G121" s="247">
        <f t="shared" si="45"/>
        <v>0.15946404062302327</v>
      </c>
      <c r="H121" s="247">
        <f t="shared" si="45"/>
        <v>0.3171994737596181</v>
      </c>
      <c r="I121" s="247">
        <f t="shared" si="45"/>
        <v>0</v>
      </c>
      <c r="J121" s="247">
        <f t="shared" si="45"/>
        <v>1.7286074864284364E-3</v>
      </c>
      <c r="L121" s="125" t="s">
        <v>20</v>
      </c>
      <c r="M121" s="125">
        <v>4.3215187160710912E-2</v>
      </c>
      <c r="O121" s="247">
        <f t="shared" ref="O121:R121" si="60">$M121*O25</f>
        <v>3.7882433065079182</v>
      </c>
      <c r="P121" s="247">
        <f t="shared" si="60"/>
        <v>0.20440783527016262</v>
      </c>
      <c r="Q121" s="247">
        <f t="shared" si="60"/>
        <v>0.32713896680658161</v>
      </c>
      <c r="R121" s="247">
        <f t="shared" si="60"/>
        <v>0</v>
      </c>
      <c r="S121" s="247">
        <f t="shared" ref="S121" si="61">$M121*S25</f>
        <v>1.7286074864284364E-3</v>
      </c>
    </row>
    <row r="122" spans="3:19" ht="21">
      <c r="C122" s="125" t="s">
        <v>8</v>
      </c>
      <c r="D122" s="125">
        <v>7.7412929256928512E-4</v>
      </c>
      <c r="F122" s="247">
        <f t="shared" si="45"/>
        <v>3.0965171702771403E-2</v>
      </c>
      <c r="G122" s="247">
        <f t="shared" si="45"/>
        <v>3.8706464628464256E-2</v>
      </c>
      <c r="H122" s="247">
        <f t="shared" si="45"/>
        <v>0</v>
      </c>
      <c r="I122" s="247">
        <f t="shared" si="45"/>
        <v>3.8706464628464254E-3</v>
      </c>
      <c r="J122" s="247">
        <f t="shared" si="45"/>
        <v>3.8706464628464254E-3</v>
      </c>
      <c r="L122" s="125" t="s">
        <v>8</v>
      </c>
      <c r="M122" s="125">
        <v>7.7412929256928512E-4</v>
      </c>
      <c r="O122" s="247">
        <f t="shared" ref="O122:R122" si="62">$M122*O26</f>
        <v>3.0965171702771403E-2</v>
      </c>
      <c r="P122" s="247">
        <f t="shared" si="62"/>
        <v>3.8706464628464256E-2</v>
      </c>
      <c r="Q122" s="247">
        <f t="shared" si="62"/>
        <v>0</v>
      </c>
      <c r="R122" s="247">
        <f t="shared" si="62"/>
        <v>3.8706464628464254E-3</v>
      </c>
      <c r="S122" s="247">
        <f t="shared" ref="S122" si="63">$M122*S26</f>
        <v>3.8706464628464254E-3</v>
      </c>
    </row>
    <row r="123" spans="3:19" ht="21">
      <c r="C123" s="125" t="s">
        <v>15</v>
      </c>
      <c r="D123" s="125">
        <v>1.3353730296820169E-2</v>
      </c>
      <c r="F123" s="247">
        <f t="shared" si="45"/>
        <v>0</v>
      </c>
      <c r="G123" s="247">
        <f t="shared" si="45"/>
        <v>0.26707460593640336</v>
      </c>
      <c r="H123" s="247">
        <f t="shared" si="45"/>
        <v>1.0015297722615126</v>
      </c>
      <c r="I123" s="247">
        <f t="shared" si="45"/>
        <v>0</v>
      </c>
      <c r="J123" s="247">
        <f t="shared" si="45"/>
        <v>6.6768651484100841E-2</v>
      </c>
      <c r="L123" s="125" t="s">
        <v>15</v>
      </c>
      <c r="M123" s="125">
        <v>1.3353730296820169E-2</v>
      </c>
      <c r="O123" s="247">
        <f t="shared" ref="O123:R123" si="64">$M123*O27</f>
        <v>0</v>
      </c>
      <c r="P123" s="247">
        <f t="shared" si="64"/>
        <v>0.26707460593640336</v>
      </c>
      <c r="Q123" s="247">
        <f t="shared" si="64"/>
        <v>1.0015297722615126</v>
      </c>
      <c r="R123" s="247">
        <f t="shared" si="64"/>
        <v>0</v>
      </c>
      <c r="S123" s="247">
        <f t="shared" ref="S123" si="65">$M123*S27</f>
        <v>6.6768651484100841E-2</v>
      </c>
    </row>
    <row r="124" spans="3:19" ht="21">
      <c r="C124" s="125" t="s">
        <v>6</v>
      </c>
      <c r="D124" s="125">
        <v>4.9527230332735102E-2</v>
      </c>
      <c r="F124" s="247">
        <f t="shared" ref="F124:J133" si="66">$M124*F28</f>
        <v>0.79243568532376163</v>
      </c>
      <c r="G124" s="247">
        <f t="shared" si="66"/>
        <v>4.9527230332735102E-2</v>
      </c>
      <c r="H124" s="247">
        <f t="shared" si="66"/>
        <v>3.6650150446223977</v>
      </c>
      <c r="I124" s="247">
        <f t="shared" si="66"/>
        <v>0.44574507299461591</v>
      </c>
      <c r="J124" s="247">
        <f t="shared" si="66"/>
        <v>0</v>
      </c>
      <c r="L124" s="125" t="s">
        <v>6</v>
      </c>
      <c r="M124" s="125">
        <v>4.9527230332735102E-2</v>
      </c>
      <c r="O124" s="247">
        <f t="shared" ref="O124:R124" si="67">$M124*O28</f>
        <v>0.69338122465829144</v>
      </c>
      <c r="P124" s="247">
        <f t="shared" si="67"/>
        <v>4.9527230332735102E-2</v>
      </c>
      <c r="Q124" s="247">
        <f t="shared" si="67"/>
        <v>4.1602873479497484</v>
      </c>
      <c r="R124" s="247">
        <f t="shared" si="67"/>
        <v>4.9527230332735102E-2</v>
      </c>
      <c r="S124" s="247">
        <f t="shared" ref="S124" si="68">$M124*S28</f>
        <v>0</v>
      </c>
    </row>
    <row r="125" spans="3:19" ht="21">
      <c r="C125" s="125" t="s">
        <v>11</v>
      </c>
      <c r="D125" s="125">
        <v>6.7349248453527806E-3</v>
      </c>
      <c r="F125" s="247">
        <f t="shared" si="66"/>
        <v>0.61287816092710301</v>
      </c>
      <c r="G125" s="247">
        <f t="shared" si="66"/>
        <v>6.0614323608175022E-2</v>
      </c>
      <c r="H125" s="247">
        <f t="shared" si="66"/>
        <v>0</v>
      </c>
      <c r="I125" s="247">
        <f t="shared" si="66"/>
        <v>0</v>
      </c>
      <c r="J125" s="247">
        <f t="shared" si="66"/>
        <v>0</v>
      </c>
      <c r="L125" s="125" t="s">
        <v>11</v>
      </c>
      <c r="M125" s="125">
        <v>6.7349248453527806E-3</v>
      </c>
      <c r="O125" s="247">
        <f t="shared" ref="O125:R125" si="69">$M125*O29</f>
        <v>0.57920353670033908</v>
      </c>
      <c r="P125" s="247">
        <f t="shared" si="69"/>
        <v>9.4288947834938935E-2</v>
      </c>
      <c r="Q125" s="247">
        <f t="shared" si="69"/>
        <v>0</v>
      </c>
      <c r="R125" s="247">
        <f t="shared" si="69"/>
        <v>0</v>
      </c>
      <c r="S125" s="247">
        <f t="shared" ref="S125" si="70">$M125*S29</f>
        <v>0</v>
      </c>
    </row>
    <row r="126" spans="3:19" ht="21">
      <c r="C126" s="125" t="s">
        <v>26</v>
      </c>
      <c r="D126" s="125">
        <v>0.12624229557967503</v>
      </c>
      <c r="F126" s="247">
        <f t="shared" si="66"/>
        <v>2.5335566299884982</v>
      </c>
      <c r="G126" s="247">
        <f t="shared" si="66"/>
        <v>0.1971904656954524</v>
      </c>
      <c r="H126" s="247">
        <f t="shared" si="66"/>
        <v>6.1295684195755422</v>
      </c>
      <c r="I126" s="247">
        <f t="shared" si="66"/>
        <v>3.7637878004124317</v>
      </c>
      <c r="J126" s="247">
        <f t="shared" si="66"/>
        <v>0</v>
      </c>
      <c r="L126" s="125" t="s">
        <v>26</v>
      </c>
      <c r="M126" s="125">
        <v>0.12624229557967503</v>
      </c>
      <c r="O126" s="247">
        <f t="shared" ref="O126:R126" si="71">$M126*O30</f>
        <v>2.9035727983325259</v>
      </c>
      <c r="P126" s="247">
        <f t="shared" si="71"/>
        <v>0.12624229557967503</v>
      </c>
      <c r="Q126" s="247">
        <f t="shared" si="71"/>
        <v>8.8369606905772518</v>
      </c>
      <c r="R126" s="247">
        <f t="shared" si="71"/>
        <v>0.75745377347805021</v>
      </c>
      <c r="S126" s="247">
        <f t="shared" ref="S126" si="72">$M126*S30</f>
        <v>0</v>
      </c>
    </row>
    <row r="127" spans="3:19" ht="21">
      <c r="C127" s="125" t="s">
        <v>125</v>
      </c>
      <c r="D127" s="125">
        <v>9.2895515108314217E-2</v>
      </c>
      <c r="F127" s="247">
        <f t="shared" si="66"/>
        <v>0.37158206043325687</v>
      </c>
      <c r="G127" s="247">
        <f t="shared" si="66"/>
        <v>0.18579103021662843</v>
      </c>
      <c r="H127" s="247">
        <f t="shared" si="66"/>
        <v>8.7321784201815369</v>
      </c>
      <c r="I127" s="247">
        <f t="shared" si="66"/>
        <v>0</v>
      </c>
      <c r="J127" s="247">
        <f t="shared" si="66"/>
        <v>0</v>
      </c>
      <c r="L127" s="125" t="s">
        <v>125</v>
      </c>
      <c r="M127" s="125">
        <v>9.2895515108314217E-2</v>
      </c>
      <c r="O127" s="247">
        <f t="shared" ref="O127:R127" si="73">$M127*O31</f>
        <v>0.27868654532494264</v>
      </c>
      <c r="P127" s="247">
        <f t="shared" si="73"/>
        <v>0.18579103021662843</v>
      </c>
      <c r="Q127" s="247">
        <f t="shared" si="73"/>
        <v>8.8250739352898506</v>
      </c>
      <c r="R127" s="247">
        <f t="shared" si="73"/>
        <v>0</v>
      </c>
      <c r="S127" s="247">
        <f t="shared" ref="S127" si="74">$M127*S31</f>
        <v>0</v>
      </c>
    </row>
    <row r="128" spans="3:19" ht="21">
      <c r="C128" s="125" t="s">
        <v>169</v>
      </c>
      <c r="D128" s="125">
        <v>2.4017361301962069E-3</v>
      </c>
      <c r="F128" s="247">
        <f t="shared" si="66"/>
        <v>2.4017361301962067E-2</v>
      </c>
      <c r="G128" s="247">
        <f t="shared" si="66"/>
        <v>7.9257292296474824E-2</v>
      </c>
      <c r="H128" s="247">
        <f t="shared" si="66"/>
        <v>0.1368989594211838</v>
      </c>
      <c r="I128" s="247">
        <f t="shared" si="66"/>
        <v>0</v>
      </c>
      <c r="J128" s="247">
        <f t="shared" si="66"/>
        <v>0</v>
      </c>
      <c r="L128" s="125" t="s">
        <v>169</v>
      </c>
      <c r="M128" s="125">
        <v>2.4017361301962069E-3</v>
      </c>
      <c r="O128" s="247">
        <f t="shared" ref="O128:R128" si="75">$M128*O32</f>
        <v>0</v>
      </c>
      <c r="P128" s="247">
        <f t="shared" si="75"/>
        <v>0</v>
      </c>
      <c r="Q128" s="247">
        <f t="shared" si="75"/>
        <v>0</v>
      </c>
      <c r="R128" s="247">
        <f t="shared" si="75"/>
        <v>0</v>
      </c>
      <c r="S128" s="247">
        <f t="shared" ref="S128" si="76">$M128*S32</f>
        <v>0</v>
      </c>
    </row>
    <row r="129" spans="3:19" ht="21">
      <c r="C129" s="125" t="s">
        <v>2</v>
      </c>
      <c r="D129" s="125">
        <v>4.4032474161340941E-3</v>
      </c>
      <c r="F129" s="247">
        <f t="shared" si="66"/>
        <v>0</v>
      </c>
      <c r="G129" s="247">
        <f t="shared" si="66"/>
        <v>8.8064948322681885E-2</v>
      </c>
      <c r="H129" s="247">
        <f t="shared" si="66"/>
        <v>0.24658185530350926</v>
      </c>
      <c r="I129" s="247">
        <f t="shared" si="66"/>
        <v>0.10567793798721825</v>
      </c>
      <c r="J129" s="247">
        <f t="shared" si="66"/>
        <v>0</v>
      </c>
      <c r="L129" s="125" t="s">
        <v>2</v>
      </c>
      <c r="M129" s="125">
        <v>4.4032474161340941E-3</v>
      </c>
      <c r="O129" s="247">
        <f t="shared" ref="O129:R129" si="77">$M129*O33</f>
        <v>6.1645463825877315E-2</v>
      </c>
      <c r="P129" s="247">
        <f t="shared" si="77"/>
        <v>7.4855206074279604E-2</v>
      </c>
      <c r="Q129" s="247">
        <f t="shared" si="77"/>
        <v>0.30382407171325249</v>
      </c>
      <c r="R129" s="247">
        <f t="shared" si="77"/>
        <v>0</v>
      </c>
      <c r="S129" s="247">
        <f t="shared" ref="S129" si="78">$M129*S33</f>
        <v>0</v>
      </c>
    </row>
    <row r="130" spans="3:19" ht="21">
      <c r="C130" s="125" t="s">
        <v>83</v>
      </c>
      <c r="D130" s="125">
        <v>1.8482336860091682E-3</v>
      </c>
      <c r="F130" s="247">
        <f t="shared" si="66"/>
        <v>0</v>
      </c>
      <c r="G130" s="247">
        <f t="shared" si="66"/>
        <v>3.6964673720183361E-2</v>
      </c>
      <c r="H130" s="247">
        <f t="shared" si="66"/>
        <v>0.12937635802064176</v>
      </c>
      <c r="I130" s="247">
        <f t="shared" si="66"/>
        <v>0</v>
      </c>
      <c r="J130" s="247">
        <f t="shared" si="66"/>
        <v>9.2411684300458402E-3</v>
      </c>
      <c r="L130" s="125" t="s">
        <v>83</v>
      </c>
      <c r="M130" s="125">
        <v>1.8482336860091682E-3</v>
      </c>
      <c r="O130" s="247">
        <f t="shared" ref="O130:R130" si="79">$M130*O34</f>
        <v>0</v>
      </c>
      <c r="P130" s="247">
        <f t="shared" si="79"/>
        <v>2.5875271604128357E-2</v>
      </c>
      <c r="Q130" s="247">
        <f t="shared" si="79"/>
        <v>0.12198342327660511</v>
      </c>
      <c r="R130" s="247">
        <f t="shared" si="79"/>
        <v>3.6964673720183361E-2</v>
      </c>
      <c r="S130" s="247">
        <f t="shared" ref="S130" si="80">$M130*S34</f>
        <v>0</v>
      </c>
    </row>
    <row r="131" spans="3:19" ht="21">
      <c r="C131" s="125" t="s">
        <v>17</v>
      </c>
      <c r="D131" s="125">
        <v>1.4514924235674095E-4</v>
      </c>
      <c r="F131" s="247">
        <f t="shared" si="66"/>
        <v>0</v>
      </c>
      <c r="G131" s="247">
        <f t="shared" si="66"/>
        <v>0</v>
      </c>
      <c r="H131" s="247">
        <f t="shared" si="66"/>
        <v>0</v>
      </c>
      <c r="I131" s="247">
        <f t="shared" si="66"/>
        <v>0</v>
      </c>
      <c r="J131" s="247">
        <f t="shared" si="66"/>
        <v>0</v>
      </c>
      <c r="L131" s="125" t="s">
        <v>17</v>
      </c>
      <c r="M131" s="125">
        <v>1.4514924235674095E-4</v>
      </c>
      <c r="O131" s="247">
        <f t="shared" ref="O131:R131" si="81">$M131*O35</f>
        <v>0</v>
      </c>
      <c r="P131" s="247">
        <f t="shared" si="81"/>
        <v>0</v>
      </c>
      <c r="Q131" s="247">
        <f t="shared" si="81"/>
        <v>0</v>
      </c>
      <c r="R131" s="247">
        <f t="shared" si="81"/>
        <v>0</v>
      </c>
      <c r="S131" s="247">
        <f t="shared" ref="S131" si="82">$M131*S35</f>
        <v>0</v>
      </c>
    </row>
    <row r="132" spans="3:19" ht="21">
      <c r="C132" s="125" t="s">
        <v>66</v>
      </c>
      <c r="D132" s="125">
        <v>0</v>
      </c>
      <c r="F132" s="247">
        <f t="shared" si="66"/>
        <v>0</v>
      </c>
      <c r="G132" s="247">
        <f t="shared" si="66"/>
        <v>0</v>
      </c>
      <c r="H132" s="247">
        <f t="shared" si="66"/>
        <v>0</v>
      </c>
      <c r="I132" s="247">
        <f t="shared" si="66"/>
        <v>0</v>
      </c>
      <c r="J132" s="247">
        <f t="shared" si="66"/>
        <v>0</v>
      </c>
      <c r="L132" s="125" t="s">
        <v>66</v>
      </c>
      <c r="M132" s="125">
        <v>0</v>
      </c>
      <c r="O132" s="247">
        <f t="shared" ref="O132:R132" si="83">$M132*O36</f>
        <v>0</v>
      </c>
      <c r="P132" s="247">
        <f t="shared" si="83"/>
        <v>0</v>
      </c>
      <c r="Q132" s="247">
        <f t="shared" si="83"/>
        <v>0</v>
      </c>
      <c r="R132" s="247">
        <f t="shared" si="83"/>
        <v>0</v>
      </c>
      <c r="S132" s="247">
        <f t="shared" ref="S132" si="84">$M132*S36</f>
        <v>0</v>
      </c>
    </row>
    <row r="133" spans="3:19" ht="21">
      <c r="C133" s="125" t="s">
        <v>31</v>
      </c>
      <c r="D133" s="125">
        <v>1.5482585851385702E-2</v>
      </c>
      <c r="F133" s="247">
        <f t="shared" si="66"/>
        <v>0.37158206043325681</v>
      </c>
      <c r="G133" s="247">
        <f t="shared" si="66"/>
        <v>1.145711353002542</v>
      </c>
      <c r="H133" s="247">
        <f t="shared" si="66"/>
        <v>3.0965171702771403E-2</v>
      </c>
      <c r="I133" s="247">
        <f t="shared" si="66"/>
        <v>0</v>
      </c>
      <c r="J133" s="247">
        <f t="shared" si="66"/>
        <v>0</v>
      </c>
      <c r="L133" s="125" t="s">
        <v>31</v>
      </c>
      <c r="M133" s="125">
        <v>1.5482585851385702E-2</v>
      </c>
      <c r="O133" s="247">
        <f t="shared" ref="O133:R133" si="85">$M133*O37</f>
        <v>0.60382084820404236</v>
      </c>
      <c r="P133" s="247">
        <f t="shared" si="85"/>
        <v>0.92895515108314208</v>
      </c>
      <c r="Q133" s="247">
        <f t="shared" si="85"/>
        <v>1.5482585851385702E-2</v>
      </c>
      <c r="R133" s="247">
        <f t="shared" si="85"/>
        <v>0</v>
      </c>
      <c r="S133" s="247">
        <f t="shared" ref="S133" si="86">$M133*S37</f>
        <v>0</v>
      </c>
    </row>
    <row r="134" spans="3:19" ht="21">
      <c r="C134" s="125" t="s">
        <v>4</v>
      </c>
      <c r="D134" s="125">
        <v>7.3542282794082084E-4</v>
      </c>
      <c r="F134" s="247">
        <f t="shared" ref="F134:J143" si="87">$M134*F38</f>
        <v>8.0896511073490288E-3</v>
      </c>
      <c r="G134" s="247">
        <f t="shared" si="87"/>
        <v>2.9416913117632833E-3</v>
      </c>
      <c r="H134" s="247">
        <f t="shared" si="87"/>
        <v>6.2510940374969765E-2</v>
      </c>
      <c r="I134" s="247">
        <f t="shared" si="87"/>
        <v>0</v>
      </c>
      <c r="J134" s="247">
        <f t="shared" si="87"/>
        <v>0</v>
      </c>
      <c r="L134" s="125" t="s">
        <v>4</v>
      </c>
      <c r="M134" s="125">
        <v>7.3542282794082084E-4</v>
      </c>
      <c r="O134" s="247">
        <f t="shared" ref="O134:R134" si="88">$M134*O38</f>
        <v>2.2062684838224624E-2</v>
      </c>
      <c r="P134" s="247">
        <f t="shared" si="88"/>
        <v>2.9416913117632833E-3</v>
      </c>
      <c r="Q134" s="247">
        <f t="shared" si="88"/>
        <v>4.7067060988212533E-2</v>
      </c>
      <c r="R134" s="247">
        <f t="shared" si="88"/>
        <v>7.3542282794082084E-4</v>
      </c>
      <c r="S134" s="247">
        <f t="shared" ref="S134" si="89">$M134*S38</f>
        <v>7.3542282794082084E-4</v>
      </c>
    </row>
    <row r="135" spans="3:19" ht="21">
      <c r="C135" s="125" t="s">
        <v>13</v>
      </c>
      <c r="D135" s="125">
        <v>6.231740805182745E-2</v>
      </c>
      <c r="F135" s="247">
        <f t="shared" si="87"/>
        <v>0.3739044483109647</v>
      </c>
      <c r="G135" s="247">
        <f t="shared" si="87"/>
        <v>0.18695222415548235</v>
      </c>
      <c r="H135" s="247">
        <f t="shared" si="87"/>
        <v>2.1187918737621332</v>
      </c>
      <c r="I135" s="247">
        <f t="shared" si="87"/>
        <v>2.3057440979176156</v>
      </c>
      <c r="J135" s="247">
        <f t="shared" si="87"/>
        <v>1.246348161036549</v>
      </c>
      <c r="L135" s="125" t="s">
        <v>13</v>
      </c>
      <c r="M135" s="125">
        <v>6.231740805182745E-2</v>
      </c>
      <c r="O135" s="247">
        <f t="shared" ref="O135:R135" si="90">$M135*O39</f>
        <v>0.31158704025913725</v>
      </c>
      <c r="P135" s="247">
        <f t="shared" si="90"/>
        <v>0.31158704025913725</v>
      </c>
      <c r="Q135" s="247">
        <f t="shared" si="90"/>
        <v>2.3057440979176156</v>
      </c>
      <c r="R135" s="247">
        <f t="shared" si="90"/>
        <v>2.3680615059694432</v>
      </c>
      <c r="S135" s="247">
        <f t="shared" ref="S135" si="91">$M135*S39</f>
        <v>0.9347611207774118</v>
      </c>
    </row>
    <row r="136" spans="3:19" ht="21">
      <c r="C136" s="125" t="s">
        <v>34</v>
      </c>
      <c r="D136" s="125">
        <v>7.7935466529412776E-3</v>
      </c>
      <c r="F136" s="247">
        <f t="shared" si="87"/>
        <v>0</v>
      </c>
      <c r="G136" s="247">
        <f t="shared" si="87"/>
        <v>0</v>
      </c>
      <c r="H136" s="247">
        <f t="shared" si="87"/>
        <v>0</v>
      </c>
      <c r="I136" s="247">
        <f t="shared" si="87"/>
        <v>0</v>
      </c>
      <c r="J136" s="247">
        <f t="shared" si="87"/>
        <v>0</v>
      </c>
      <c r="L136" s="125" t="s">
        <v>34</v>
      </c>
      <c r="M136" s="125">
        <v>7.7935466529412776E-3</v>
      </c>
      <c r="O136" s="247">
        <f t="shared" ref="O136:R136" si="92">$M136*O40</f>
        <v>0</v>
      </c>
      <c r="P136" s="247">
        <f t="shared" si="92"/>
        <v>0</v>
      </c>
      <c r="Q136" s="247">
        <f t="shared" si="92"/>
        <v>0</v>
      </c>
      <c r="R136" s="247">
        <f t="shared" si="92"/>
        <v>0</v>
      </c>
      <c r="S136" s="247">
        <f t="shared" ref="S136" si="93">$M136*S40</f>
        <v>0</v>
      </c>
    </row>
    <row r="137" spans="3:19" ht="21">
      <c r="C137" s="125" t="s">
        <v>207</v>
      </c>
      <c r="D137" s="125"/>
      <c r="F137" s="247">
        <f t="shared" si="87"/>
        <v>0</v>
      </c>
      <c r="G137" s="247">
        <f t="shared" si="87"/>
        <v>0</v>
      </c>
      <c r="H137" s="247">
        <f t="shared" si="87"/>
        <v>0</v>
      </c>
      <c r="I137" s="247">
        <f t="shared" si="87"/>
        <v>0</v>
      </c>
      <c r="J137" s="247">
        <f t="shared" si="87"/>
        <v>0</v>
      </c>
      <c r="L137" s="125" t="s">
        <v>207</v>
      </c>
      <c r="M137" s="125"/>
      <c r="O137" s="247">
        <f t="shared" ref="O137:R137" si="94">$M137*O41</f>
        <v>0</v>
      </c>
      <c r="P137" s="247">
        <f t="shared" si="94"/>
        <v>0</v>
      </c>
      <c r="Q137" s="247">
        <f t="shared" si="94"/>
        <v>0</v>
      </c>
      <c r="R137" s="247">
        <f t="shared" si="94"/>
        <v>0</v>
      </c>
      <c r="S137" s="247">
        <f t="shared" ref="S137" si="95">$M137*S41</f>
        <v>0</v>
      </c>
    </row>
    <row r="138" spans="3:19" ht="21">
      <c r="C138" s="125" t="s">
        <v>18</v>
      </c>
      <c r="D138" s="125">
        <v>3.8706464628464254E-3</v>
      </c>
      <c r="F138" s="247">
        <f t="shared" si="87"/>
        <v>2.7094525239924977E-2</v>
      </c>
      <c r="G138" s="247">
        <f t="shared" si="87"/>
        <v>0</v>
      </c>
      <c r="H138" s="247">
        <f t="shared" si="87"/>
        <v>0.35997012104471754</v>
      </c>
      <c r="I138" s="247">
        <f t="shared" si="87"/>
        <v>0</v>
      </c>
      <c r="J138" s="247">
        <f t="shared" si="87"/>
        <v>0</v>
      </c>
      <c r="L138" s="125" t="s">
        <v>18</v>
      </c>
      <c r="M138" s="125">
        <v>3.8706464628464254E-3</v>
      </c>
      <c r="O138" s="247">
        <f t="shared" ref="O138:R138" si="96">$M138*O42</f>
        <v>2.7094525239924977E-2</v>
      </c>
      <c r="P138" s="247">
        <f t="shared" si="96"/>
        <v>0</v>
      </c>
      <c r="Q138" s="247">
        <f t="shared" si="96"/>
        <v>0.35997012104471754</v>
      </c>
      <c r="R138" s="247">
        <f t="shared" si="96"/>
        <v>0</v>
      </c>
      <c r="S138" s="247">
        <f t="shared" ref="S138" si="97">$M138*S42</f>
        <v>0</v>
      </c>
    </row>
    <row r="139" spans="3:19" ht="21">
      <c r="C139" s="125" t="s">
        <v>67</v>
      </c>
      <c r="D139" s="125">
        <v>3.8319399982179613E-3</v>
      </c>
      <c r="F139" s="247">
        <f t="shared" si="87"/>
        <v>0</v>
      </c>
      <c r="G139" s="247">
        <f t="shared" si="87"/>
        <v>0</v>
      </c>
      <c r="H139" s="247">
        <f t="shared" si="87"/>
        <v>0</v>
      </c>
      <c r="I139" s="247">
        <f t="shared" si="87"/>
        <v>0</v>
      </c>
      <c r="J139" s="247">
        <f t="shared" si="87"/>
        <v>0</v>
      </c>
      <c r="L139" s="125" t="s">
        <v>67</v>
      </c>
      <c r="M139" s="125">
        <v>3.8319399982179613E-3</v>
      </c>
      <c r="O139" s="247">
        <f t="shared" ref="O139:R139" si="98">$M139*O43</f>
        <v>0</v>
      </c>
      <c r="P139" s="247">
        <f t="shared" si="98"/>
        <v>0</v>
      </c>
      <c r="Q139" s="247">
        <f t="shared" si="98"/>
        <v>0</v>
      </c>
      <c r="R139" s="247">
        <f t="shared" si="98"/>
        <v>0</v>
      </c>
      <c r="S139" s="247">
        <f t="shared" ref="S139" si="99">$M139*S43</f>
        <v>0</v>
      </c>
    </row>
    <row r="140" spans="3:19" ht="21">
      <c r="C140" s="125" t="s">
        <v>5</v>
      </c>
      <c r="D140" s="125">
        <v>4.6447757554157108E-2</v>
      </c>
      <c r="F140" s="247">
        <f t="shared" si="87"/>
        <v>3.2513430287909975</v>
      </c>
      <c r="G140" s="247">
        <f t="shared" si="87"/>
        <v>0</v>
      </c>
      <c r="H140" s="247">
        <f t="shared" si="87"/>
        <v>0.92895515108314219</v>
      </c>
      <c r="I140" s="247">
        <f t="shared" si="87"/>
        <v>0</v>
      </c>
      <c r="J140" s="247">
        <f t="shared" si="87"/>
        <v>0.4644775755415711</v>
      </c>
      <c r="L140" s="125" t="s">
        <v>5</v>
      </c>
      <c r="M140" s="125">
        <v>4.6447757554157108E-2</v>
      </c>
      <c r="O140" s="247">
        <f t="shared" ref="O140:R140" si="100">$M140*O44</f>
        <v>3.2513430287909975</v>
      </c>
      <c r="P140" s="247">
        <f t="shared" si="100"/>
        <v>0</v>
      </c>
      <c r="Q140" s="247">
        <f t="shared" si="100"/>
        <v>1.1611939388539276</v>
      </c>
      <c r="R140" s="247">
        <f t="shared" si="100"/>
        <v>0</v>
      </c>
      <c r="S140" s="247">
        <f t="shared" ref="S140" si="101">$M140*S44</f>
        <v>0.23223878777078555</v>
      </c>
    </row>
    <row r="141" spans="3:19" ht="21">
      <c r="C141" s="125" t="s">
        <v>277</v>
      </c>
      <c r="D141" s="125">
        <v>0.10229538004333676</v>
      </c>
      <c r="F141" s="247">
        <f t="shared" si="87"/>
        <v>6.1377228026002051</v>
      </c>
      <c r="G141" s="247">
        <f t="shared" si="87"/>
        <v>0.20459076008667351</v>
      </c>
      <c r="H141" s="247">
        <f t="shared" si="87"/>
        <v>3.8872244416467967</v>
      </c>
      <c r="I141" s="247">
        <f t="shared" si="87"/>
        <v>0</v>
      </c>
      <c r="J141" s="247">
        <f t="shared" si="87"/>
        <v>0</v>
      </c>
      <c r="L141" s="125" t="s">
        <v>277</v>
      </c>
      <c r="M141" s="125">
        <v>0.10229538004333676</v>
      </c>
      <c r="O141" s="247">
        <f t="shared" ref="O141:R141" si="102">$M141*O45</f>
        <v>5.9331320425135319</v>
      </c>
      <c r="P141" s="247">
        <f t="shared" si="102"/>
        <v>0.20459076008667351</v>
      </c>
      <c r="Q141" s="247">
        <f t="shared" si="102"/>
        <v>4.0918152017334704</v>
      </c>
      <c r="R141" s="247">
        <f t="shared" si="102"/>
        <v>0</v>
      </c>
      <c r="S141" s="247">
        <f t="shared" ref="S141" si="103">$M141*S45</f>
        <v>0</v>
      </c>
    </row>
    <row r="142" spans="3:19" ht="21">
      <c r="C142" s="125" t="s">
        <v>9</v>
      </c>
      <c r="D142" s="125">
        <v>2.6043644725262174E-2</v>
      </c>
      <c r="F142" s="247">
        <f t="shared" si="87"/>
        <v>1.4454222822520506</v>
      </c>
      <c r="G142" s="247">
        <f t="shared" si="87"/>
        <v>2.3439280252735957E-2</v>
      </c>
      <c r="H142" s="247">
        <f t="shared" si="87"/>
        <v>2.8648009197788395E-2</v>
      </c>
      <c r="I142" s="247">
        <f t="shared" si="87"/>
        <v>1.1068549008236424</v>
      </c>
      <c r="J142" s="247">
        <f t="shared" si="87"/>
        <v>0</v>
      </c>
      <c r="L142" s="125" t="s">
        <v>9</v>
      </c>
      <c r="M142" s="125">
        <v>2.6043644725262174E-2</v>
      </c>
      <c r="O142" s="247">
        <f t="shared" ref="O142:R142" si="104">$M142*O46</f>
        <v>1.2500949468125844</v>
      </c>
      <c r="P142" s="247">
        <f t="shared" si="104"/>
        <v>2.6043644725262174E-2</v>
      </c>
      <c r="Q142" s="247">
        <f t="shared" si="104"/>
        <v>2.6043644725262174E-2</v>
      </c>
      <c r="R142" s="247">
        <f t="shared" si="104"/>
        <v>1.3021822362631088</v>
      </c>
      <c r="S142" s="247">
        <f t="shared" ref="S142" si="105">$M142*S46</f>
        <v>0</v>
      </c>
    </row>
    <row r="143" spans="3:19" ht="21">
      <c r="C143" s="125" t="s">
        <v>14</v>
      </c>
      <c r="D143" s="125">
        <v>3.290049493419462E-2</v>
      </c>
      <c r="F143" s="247">
        <f t="shared" si="87"/>
        <v>0</v>
      </c>
      <c r="G143" s="247">
        <f t="shared" si="87"/>
        <v>9.8701484802583856E-3</v>
      </c>
      <c r="H143" s="247">
        <f t="shared" si="87"/>
        <v>3.2735992459523646</v>
      </c>
      <c r="I143" s="247">
        <f t="shared" si="87"/>
        <v>0</v>
      </c>
      <c r="J143" s="247">
        <f t="shared" si="87"/>
        <v>6.5800989868389243E-3</v>
      </c>
      <c r="L143" s="125" t="s">
        <v>14</v>
      </c>
      <c r="M143" s="125">
        <v>3.290049493419462E-2</v>
      </c>
      <c r="O143" s="247">
        <f t="shared" ref="O143:R143" si="106">$M143*O47</f>
        <v>0</v>
      </c>
      <c r="P143" s="247">
        <f t="shared" si="106"/>
        <v>0</v>
      </c>
      <c r="Q143" s="247">
        <f t="shared" si="106"/>
        <v>3.2735992459523646</v>
      </c>
      <c r="R143" s="247">
        <f t="shared" si="106"/>
        <v>0</v>
      </c>
      <c r="S143" s="247">
        <f t="shared" ref="S143" si="107">$M143*S47</f>
        <v>0</v>
      </c>
    </row>
    <row r="144" spans="3:19" ht="21">
      <c r="C144" s="125" t="s">
        <v>27</v>
      </c>
      <c r="D144" s="125">
        <v>2.902984847134819E-2</v>
      </c>
      <c r="F144" s="247">
        <f t="shared" ref="F144:J146" si="108">$M144*F48</f>
        <v>0</v>
      </c>
      <c r="G144" s="247">
        <f t="shared" si="108"/>
        <v>0</v>
      </c>
      <c r="H144" s="247">
        <f t="shared" si="108"/>
        <v>0</v>
      </c>
      <c r="I144" s="247">
        <f t="shared" si="108"/>
        <v>0</v>
      </c>
      <c r="J144" s="247">
        <f t="shared" si="108"/>
        <v>0</v>
      </c>
      <c r="L144" s="125" t="s">
        <v>27</v>
      </c>
      <c r="M144" s="125">
        <v>2.902984847134819E-2</v>
      </c>
      <c r="O144" s="247">
        <f t="shared" ref="O144:R144" si="109">$M144*O48</f>
        <v>0</v>
      </c>
      <c r="P144" s="247">
        <f t="shared" si="109"/>
        <v>0</v>
      </c>
      <c r="Q144" s="247">
        <f t="shared" si="109"/>
        <v>0</v>
      </c>
      <c r="R144" s="247">
        <f t="shared" si="109"/>
        <v>0</v>
      </c>
      <c r="S144" s="247">
        <f t="shared" ref="S144" si="110">$M144*S48</f>
        <v>0</v>
      </c>
    </row>
    <row r="145" spans="3:19" ht="21">
      <c r="C145" s="125" t="s">
        <v>81</v>
      </c>
      <c r="D145" s="125"/>
      <c r="F145" s="247">
        <f t="shared" si="108"/>
        <v>0</v>
      </c>
      <c r="G145" s="247">
        <f t="shared" si="108"/>
        <v>0</v>
      </c>
      <c r="H145" s="247">
        <f t="shared" si="108"/>
        <v>0</v>
      </c>
      <c r="I145" s="247">
        <f t="shared" si="108"/>
        <v>0</v>
      </c>
      <c r="J145" s="247">
        <f t="shared" si="108"/>
        <v>0</v>
      </c>
      <c r="L145" s="125" t="s">
        <v>81</v>
      </c>
      <c r="M145" s="125"/>
      <c r="O145" s="247">
        <f t="shared" ref="O145:R145" si="111">$M145*O49</f>
        <v>0</v>
      </c>
      <c r="P145" s="247">
        <f t="shared" si="111"/>
        <v>0</v>
      </c>
      <c r="Q145" s="247">
        <f t="shared" si="111"/>
        <v>0</v>
      </c>
      <c r="R145" s="247">
        <f t="shared" si="111"/>
        <v>0</v>
      </c>
      <c r="S145" s="247">
        <f t="shared" ref="S145" si="112">$M145*S49</f>
        <v>0</v>
      </c>
    </row>
    <row r="146" spans="3:19" ht="21">
      <c r="C146" s="125" t="s">
        <v>10</v>
      </c>
      <c r="D146" s="125">
        <v>3.4061688873048544E-4</v>
      </c>
      <c r="F146" s="247">
        <f t="shared" si="108"/>
        <v>2.2821331544942525E-2</v>
      </c>
      <c r="G146" s="247">
        <f t="shared" si="108"/>
        <v>0</v>
      </c>
      <c r="H146" s="247">
        <f t="shared" si="108"/>
        <v>1.0218506661914563E-3</v>
      </c>
      <c r="I146" s="247">
        <f t="shared" si="108"/>
        <v>1.0218506661914564E-2</v>
      </c>
      <c r="J146" s="247">
        <f t="shared" si="108"/>
        <v>0</v>
      </c>
      <c r="L146" s="125" t="s">
        <v>10</v>
      </c>
      <c r="M146" s="125">
        <v>3.4061688873048544E-4</v>
      </c>
      <c r="O146" s="247">
        <f t="shared" ref="O146:R146" si="113">$M146*O50</f>
        <v>2.5205649766055924E-2</v>
      </c>
      <c r="P146" s="247">
        <f t="shared" si="113"/>
        <v>0</v>
      </c>
      <c r="Q146" s="247">
        <f t="shared" si="113"/>
        <v>1.0218506661914563E-3</v>
      </c>
      <c r="R146" s="247">
        <f t="shared" si="113"/>
        <v>7.8341884408011653E-3</v>
      </c>
      <c r="S146" s="247">
        <f t="shared" ref="S146" si="114">$M146*S50</f>
        <v>0</v>
      </c>
    </row>
    <row r="148" spans="3:19">
      <c r="D148" s="247">
        <f>SUM(D104:D146)</f>
        <v>0.99999999999999989</v>
      </c>
      <c r="F148" s="247">
        <f>SUM(F104:F146)</f>
        <v>33.239567454165481</v>
      </c>
      <c r="G148" s="247">
        <f t="shared" ref="G148:J148" si="115">SUM(G104:G146)</f>
        <v>8.3839761184963777</v>
      </c>
      <c r="H148" s="247">
        <f t="shared" si="115"/>
        <v>43.827592796117585</v>
      </c>
      <c r="I148" s="247">
        <f t="shared" si="115"/>
        <v>8.379277948392259</v>
      </c>
      <c r="J148" s="247">
        <f t="shared" si="115"/>
        <v>2.0236655985964429</v>
      </c>
      <c r="M148" s="247">
        <f>SUM(M104:M146)</f>
        <v>0.99999999999999989</v>
      </c>
      <c r="O148" s="247">
        <f>SUM(O104:O146)</f>
        <v>32.202091258873175</v>
      </c>
      <c r="P148" s="247">
        <f t="shared" ref="P148:S148" si="116">SUM(P104:P146)</f>
        <v>8.2448829355864284</v>
      </c>
      <c r="Q148" s="247">
        <f t="shared" si="116"/>
        <v>47.298093842441126</v>
      </c>
      <c r="R148" s="247">
        <f t="shared" si="116"/>
        <v>5.173387919270354</v>
      </c>
      <c r="S148" s="247">
        <f t="shared" si="116"/>
        <v>1.2806700308748304</v>
      </c>
    </row>
    <row r="150" spans="3:19">
      <c r="F150" s="249">
        <v>0.32</v>
      </c>
      <c r="G150" s="249">
        <v>0.08</v>
      </c>
      <c r="H150" s="249">
        <v>0.47</v>
      </c>
      <c r="I150" s="249">
        <v>0.05</v>
      </c>
      <c r="J150" s="249">
        <v>0.01</v>
      </c>
      <c r="O150" s="249">
        <v>0.32</v>
      </c>
      <c r="P150" s="249">
        <v>0.08</v>
      </c>
      <c r="Q150" s="249">
        <v>0.47</v>
      </c>
      <c r="R150" s="249">
        <v>0.05</v>
      </c>
      <c r="S150" s="249">
        <v>0.01</v>
      </c>
    </row>
  </sheetData>
  <autoFilter ref="A103:AY103" xr:uid="{C6760D4A-1A28-42CD-8874-54E1032A13AF}">
    <sortState xmlns:xlrd2="http://schemas.microsoft.com/office/spreadsheetml/2017/richdata2" ref="L104:M146">
      <sortCondition ref="L103"/>
    </sortState>
  </autoFilter>
  <conditionalFormatting sqref="AI7:AN50 AS7:AX49 X7:AB7 X51:AB51">
    <cfRule type="cellIs" dxfId="503" priority="107" operator="between">
      <formula>0.1</formula>
      <formula>24</formula>
    </cfRule>
    <cfRule type="cellIs" dxfId="502" priority="108" operator="between">
      <formula>25</formula>
      <formula>75</formula>
    </cfRule>
    <cfRule type="cellIs" dxfId="501" priority="109" operator="between">
      <formula>256</formula>
      <formula>100</formula>
    </cfRule>
  </conditionalFormatting>
  <conditionalFormatting sqref="X8:AB50 O44:S50 O42:S42 O16:S38">
    <cfRule type="cellIs" dxfId="500" priority="98" operator="between">
      <formula>0.1</formula>
      <formula>24</formula>
    </cfRule>
    <cfRule type="cellIs" dxfId="499" priority="99" operator="between">
      <formula>25</formula>
      <formula>75</formula>
    </cfRule>
    <cfRule type="cellIs" dxfId="498" priority="100" operator="between">
      <formula>76</formula>
      <formula>256</formula>
    </cfRule>
  </conditionalFormatting>
  <conditionalFormatting sqref="O7:S7 O51:S51">
    <cfRule type="cellIs" dxfId="497" priority="94" operator="between">
      <formula>0.1</formula>
      <formula>24</formula>
    </cfRule>
    <cfRule type="cellIs" dxfId="496" priority="95" operator="between">
      <formula>25</formula>
      <formula>75</formula>
    </cfRule>
    <cfRule type="cellIs" dxfId="495" priority="96" operator="between">
      <formula>256</formula>
      <formula>100</formula>
    </cfRule>
  </conditionalFormatting>
  <conditionalFormatting sqref="R41:S41 O8:S35">
    <cfRule type="cellIs" dxfId="494" priority="91" operator="between">
      <formula>0.1</formula>
      <formula>24</formula>
    </cfRule>
    <cfRule type="cellIs" dxfId="493" priority="92" operator="between">
      <formula>25</formula>
      <formula>75</formula>
    </cfRule>
    <cfRule type="cellIs" dxfId="492" priority="93" operator="between">
      <formula>76</formula>
      <formula>256</formula>
    </cfRule>
  </conditionalFormatting>
  <conditionalFormatting sqref="R41:S41">
    <cfRule type="cellIs" dxfId="491" priority="88" operator="between">
      <formula>0.1</formula>
      <formula>24</formula>
    </cfRule>
    <cfRule type="cellIs" dxfId="490" priority="89" operator="between">
      <formula>25</formula>
      <formula>75</formula>
    </cfRule>
    <cfRule type="cellIs" dxfId="489" priority="90" operator="between">
      <formula>76</formula>
      <formula>256</formula>
    </cfRule>
  </conditionalFormatting>
  <conditionalFormatting sqref="O8:S15">
    <cfRule type="cellIs" dxfId="488" priority="85" operator="between">
      <formula>0.1</formula>
      <formula>24</formula>
    </cfRule>
    <cfRule type="cellIs" dxfId="487" priority="86" operator="between">
      <formula>25</formula>
      <formula>75</formula>
    </cfRule>
    <cfRule type="cellIs" dxfId="486" priority="87" operator="between">
      <formula>76</formula>
      <formula>256</formula>
    </cfRule>
  </conditionalFormatting>
  <conditionalFormatting sqref="O41:Q41">
    <cfRule type="cellIs" dxfId="485" priority="82" operator="between">
      <formula>0.1</formula>
      <formula>24</formula>
    </cfRule>
    <cfRule type="cellIs" dxfId="484" priority="83" operator="between">
      <formula>25</formula>
      <formula>75</formula>
    </cfRule>
    <cfRule type="cellIs" dxfId="483" priority="84" operator="between">
      <formula>76</formula>
      <formula>256</formula>
    </cfRule>
  </conditionalFormatting>
  <conditionalFormatting sqref="O39:S39">
    <cfRule type="cellIs" dxfId="482" priority="79" operator="between">
      <formula>0.1</formula>
      <formula>24</formula>
    </cfRule>
    <cfRule type="cellIs" dxfId="481" priority="80" operator="between">
      <formula>25</formula>
      <formula>75</formula>
    </cfRule>
    <cfRule type="cellIs" dxfId="480" priority="81" operator="between">
      <formula>76</formula>
      <formula>256</formula>
    </cfRule>
  </conditionalFormatting>
  <conditionalFormatting sqref="O39:S39">
    <cfRule type="cellIs" dxfId="479" priority="76" operator="between">
      <formula>0.1</formula>
      <formula>24</formula>
    </cfRule>
    <cfRule type="cellIs" dxfId="478" priority="77" operator="between">
      <formula>25</formula>
      <formula>75</formula>
    </cfRule>
    <cfRule type="cellIs" dxfId="477" priority="78" operator="between">
      <formula>76</formula>
      <formula>256</formula>
    </cfRule>
  </conditionalFormatting>
  <conditionalFormatting sqref="O40:S40">
    <cfRule type="cellIs" dxfId="476" priority="52" operator="between">
      <formula>0.1</formula>
      <formula>24</formula>
    </cfRule>
    <cfRule type="cellIs" dxfId="475" priority="53" operator="between">
      <formula>25</formula>
      <formula>75</formula>
    </cfRule>
    <cfRule type="cellIs" dxfId="474" priority="54" operator="between">
      <formula>76</formula>
      <formula>256</formula>
    </cfRule>
  </conditionalFormatting>
  <conditionalFormatting sqref="O40:S40">
    <cfRule type="cellIs" dxfId="473" priority="49" operator="between">
      <formula>0.1</formula>
      <formula>24</formula>
    </cfRule>
    <cfRule type="cellIs" dxfId="472" priority="50" operator="between">
      <formula>25</formula>
      <formula>75</formula>
    </cfRule>
    <cfRule type="cellIs" dxfId="471" priority="51" operator="between">
      <formula>76</formula>
      <formula>256</formula>
    </cfRule>
  </conditionalFormatting>
  <conditionalFormatting sqref="F44:F50 F42 F16:F38 H16:I38 H42:I42 H44:I50">
    <cfRule type="cellIs" dxfId="470" priority="40" operator="between">
      <formula>0.1</formula>
      <formula>24</formula>
    </cfRule>
    <cfRule type="cellIs" dxfId="469" priority="41" operator="between">
      <formula>25</formula>
      <formula>75</formula>
    </cfRule>
    <cfRule type="cellIs" dxfId="468" priority="42" operator="between">
      <formula>76</formula>
      <formula>256</formula>
    </cfRule>
  </conditionalFormatting>
  <conditionalFormatting sqref="F7:J7 F51:J51">
    <cfRule type="cellIs" dxfId="467" priority="37" operator="between">
      <formula>0.1</formula>
      <formula>24</formula>
    </cfRule>
    <cfRule type="cellIs" dxfId="466" priority="38" operator="between">
      <formula>25</formula>
      <formula>75</formula>
    </cfRule>
    <cfRule type="cellIs" dxfId="465" priority="39" operator="between">
      <formula>256</formula>
      <formula>100</formula>
    </cfRule>
  </conditionalFormatting>
  <conditionalFormatting sqref="I41 F8:F35 H8:I35">
    <cfRule type="cellIs" dxfId="464" priority="34" operator="between">
      <formula>0.1</formula>
      <formula>24</formula>
    </cfRule>
    <cfRule type="cellIs" dxfId="463" priority="35" operator="between">
      <formula>25</formula>
      <formula>75</formula>
    </cfRule>
    <cfRule type="cellIs" dxfId="462" priority="36" operator="between">
      <formula>76</formula>
      <formula>256</formula>
    </cfRule>
  </conditionalFormatting>
  <conditionalFormatting sqref="I41">
    <cfRule type="cellIs" dxfId="461" priority="31" operator="between">
      <formula>0.1</formula>
      <formula>24</formula>
    </cfRule>
    <cfRule type="cellIs" dxfId="460" priority="32" operator="between">
      <formula>25</formula>
      <formula>75</formula>
    </cfRule>
    <cfRule type="cellIs" dxfId="459" priority="33" operator="between">
      <formula>76</formula>
      <formula>256</formula>
    </cfRule>
  </conditionalFormatting>
  <conditionalFormatting sqref="F8:F15 H8:I15">
    <cfRule type="cellIs" dxfId="458" priority="28" operator="between">
      <formula>0.1</formula>
      <formula>24</formula>
    </cfRule>
    <cfRule type="cellIs" dxfId="457" priority="29" operator="between">
      <formula>25</formula>
      <formula>75</formula>
    </cfRule>
    <cfRule type="cellIs" dxfId="456" priority="30" operator="between">
      <formula>76</formula>
      <formula>256</formula>
    </cfRule>
  </conditionalFormatting>
  <conditionalFormatting sqref="F41 H41">
    <cfRule type="cellIs" dxfId="455" priority="25" operator="between">
      <formula>0.1</formula>
      <formula>24</formula>
    </cfRule>
    <cfRule type="cellIs" dxfId="454" priority="26" operator="between">
      <formula>25</formula>
      <formula>75</formula>
    </cfRule>
    <cfRule type="cellIs" dxfId="453" priority="27" operator="between">
      <formula>76</formula>
      <formula>256</formula>
    </cfRule>
  </conditionalFormatting>
  <conditionalFormatting sqref="F39 H39:I39">
    <cfRule type="cellIs" dxfId="452" priority="22" operator="between">
      <formula>0.1</formula>
      <formula>24</formula>
    </cfRule>
    <cfRule type="cellIs" dxfId="451" priority="23" operator="between">
      <formula>25</formula>
      <formula>75</formula>
    </cfRule>
    <cfRule type="cellIs" dxfId="450" priority="24" operator="between">
      <formula>76</formula>
      <formula>256</formula>
    </cfRule>
  </conditionalFormatting>
  <conditionalFormatting sqref="F39 H39:I39">
    <cfRule type="cellIs" dxfId="449" priority="19" operator="between">
      <formula>0.1</formula>
      <formula>24</formula>
    </cfRule>
    <cfRule type="cellIs" dxfId="448" priority="20" operator="between">
      <formula>25</formula>
      <formula>75</formula>
    </cfRule>
    <cfRule type="cellIs" dxfId="447" priority="21" operator="between">
      <formula>76</formula>
      <formula>256</formula>
    </cfRule>
  </conditionalFormatting>
  <conditionalFormatting sqref="F40 H40:I40">
    <cfRule type="cellIs" dxfId="446" priority="16" operator="between">
      <formula>0.1</formula>
      <formula>24</formula>
    </cfRule>
    <cfRule type="cellIs" dxfId="445" priority="17" operator="between">
      <formula>25</formula>
      <formula>75</formula>
    </cfRule>
    <cfRule type="cellIs" dxfId="444" priority="18" operator="between">
      <formula>76</formula>
      <formula>256</formula>
    </cfRule>
  </conditionalFormatting>
  <conditionalFormatting sqref="F40 H40:I40">
    <cfRule type="cellIs" dxfId="443" priority="13" operator="between">
      <formula>0.1</formula>
      <formula>24</formula>
    </cfRule>
    <cfRule type="cellIs" dxfId="442" priority="14" operator="between">
      <formula>25</formula>
      <formula>75</formula>
    </cfRule>
    <cfRule type="cellIs" dxfId="441" priority="15" operator="between">
      <formula>76</formula>
      <formula>256</formula>
    </cfRule>
  </conditionalFormatting>
  <conditionalFormatting sqref="G8:G50">
    <cfRule type="cellIs" dxfId="440" priority="10" operator="between">
      <formula>0.1</formula>
      <formula>24</formula>
    </cfRule>
    <cfRule type="cellIs" dxfId="439" priority="11" operator="between">
      <formula>25</formula>
      <formula>75</formula>
    </cfRule>
    <cfRule type="cellIs" dxfId="438" priority="12" operator="between">
      <formula>76</formula>
      <formula>256</formula>
    </cfRule>
  </conditionalFormatting>
  <conditionalFormatting sqref="G8:G50">
    <cfRule type="cellIs" dxfId="437" priority="7" operator="between">
      <formula>0.1</formula>
      <formula>24</formula>
    </cfRule>
    <cfRule type="cellIs" dxfId="436" priority="8" operator="between">
      <formula>25</formula>
      <formula>75</formula>
    </cfRule>
    <cfRule type="cellIs" dxfId="435" priority="9" operator="between">
      <formula>76</formula>
      <formula>256</formula>
    </cfRule>
  </conditionalFormatting>
  <conditionalFormatting sqref="J8:J50">
    <cfRule type="cellIs" dxfId="434" priority="4" operator="between">
      <formula>0.1</formula>
      <formula>24</formula>
    </cfRule>
    <cfRule type="cellIs" dxfId="433" priority="5" operator="between">
      <formula>25</formula>
      <formula>75</formula>
    </cfRule>
    <cfRule type="cellIs" dxfId="432" priority="6" operator="between">
      <formula>76</formula>
      <formula>256</formula>
    </cfRule>
  </conditionalFormatting>
  <conditionalFormatting sqref="J8:J50">
    <cfRule type="cellIs" dxfId="431" priority="1" operator="between">
      <formula>0.1</formula>
      <formula>24</formula>
    </cfRule>
    <cfRule type="cellIs" dxfId="430" priority="2" operator="between">
      <formula>25</formula>
      <formula>75</formula>
    </cfRule>
    <cfRule type="cellIs" dxfId="429" priority="3" operator="between">
      <formula>76</formula>
      <formula>256</formula>
    </cfRule>
  </conditionalFormatting>
  <pageMargins left="0.7" right="0.7" top="0.75" bottom="0.75" header="0.3" footer="0.3"/>
  <pageSetup paperSize="9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67EE66-11FB-4F56-9B7C-141C73F806A6}">
  <dimension ref="A1:BH55"/>
  <sheetViews>
    <sheetView showZeros="0" zoomScale="55" zoomScaleNormal="55" zoomScaleSheetLayoutView="100" workbookViewId="0">
      <selection activeCell="G30" sqref="G30"/>
    </sheetView>
  </sheetViews>
  <sheetFormatPr defaultColWidth="9.109375" defaultRowHeight="14.4" outlineLevelCol="1"/>
  <cols>
    <col min="1" max="1" width="3.5546875" style="3" customWidth="1"/>
    <col min="2" max="2" width="23.33203125" style="2" customWidth="1"/>
    <col min="3" max="3" width="22.6640625" style="20" customWidth="1"/>
    <col min="4" max="4" width="22.6640625" style="20" customWidth="1" collapsed="1"/>
    <col min="5" max="7" width="22.6640625" style="20" customWidth="1"/>
    <col min="8" max="8" width="3.5546875" style="3" customWidth="1"/>
    <col min="9" max="9" width="19.5546875" style="3" customWidth="1"/>
    <col min="10" max="11" width="23.33203125" style="2" customWidth="1"/>
    <col min="12" max="12" width="22.6640625" style="20" customWidth="1"/>
    <col min="13" max="13" width="22.6640625" style="20" customWidth="1" collapsed="1"/>
    <col min="14" max="16" width="22.6640625" style="20" customWidth="1"/>
    <col min="17" max="17" width="3.5546875" style="3" customWidth="1"/>
    <col min="18" max="18" width="23.33203125" style="2" customWidth="1"/>
    <col min="19" max="19" width="22.6640625" style="20" customWidth="1"/>
    <col min="20" max="20" width="22.6640625" style="20" customWidth="1" collapsed="1"/>
    <col min="21" max="23" width="22.6640625" style="20" customWidth="1"/>
    <col min="24" max="24" width="3.5546875" style="3" customWidth="1"/>
    <col min="25" max="25" width="23.33203125" style="2" customWidth="1"/>
    <col min="26" max="26" width="22.6640625" style="20" customWidth="1"/>
    <col min="27" max="27" width="22.6640625" style="20" customWidth="1" collapsed="1"/>
    <col min="28" max="30" width="22.6640625" style="20" customWidth="1"/>
    <col min="31" max="31" width="3.5546875" style="3" customWidth="1"/>
    <col min="32" max="32" width="23.33203125" style="2" customWidth="1"/>
    <col min="33" max="33" width="22.6640625" style="20" customWidth="1"/>
    <col min="34" max="34" width="22.6640625" style="20" customWidth="1" collapsed="1"/>
    <col min="35" max="37" width="22.6640625" style="20" customWidth="1"/>
    <col min="38" max="40" width="3.5546875" style="3" customWidth="1"/>
    <col min="41" max="41" width="23.33203125" style="2" customWidth="1"/>
    <col min="42" max="42" width="21.6640625" style="2" customWidth="1" outlineLevel="1"/>
    <col min="43" max="43" width="18.88671875" style="2" customWidth="1" outlineLevel="1"/>
    <col min="44" max="44" width="22.6640625" style="20" customWidth="1"/>
    <col min="45" max="45" width="22.6640625" style="20" customWidth="1" collapsed="1"/>
    <col min="46" max="49" width="22.6640625" style="20" customWidth="1"/>
    <col min="50" max="50" width="17.6640625" style="3" customWidth="1"/>
    <col min="51" max="51" width="11.88671875" style="3" customWidth="1"/>
    <col min="52" max="52" width="21" style="3" customWidth="1"/>
    <col min="53" max="53" width="31.44140625" style="2" bestFit="1" customWidth="1"/>
    <col min="54" max="54" width="21.6640625" style="2" customWidth="1"/>
    <col min="55" max="59" width="22.6640625" style="3" customWidth="1"/>
    <col min="60" max="60" width="22.6640625" style="20" customWidth="1"/>
    <col min="61" max="16384" width="9.109375" style="20"/>
  </cols>
  <sheetData>
    <row r="1" spans="2:60" s="3" customFormat="1" ht="18">
      <c r="B1" s="142" t="s">
        <v>561</v>
      </c>
      <c r="C1" s="20"/>
      <c r="D1" s="20"/>
      <c r="E1" s="20"/>
      <c r="F1" s="20"/>
      <c r="G1" s="20"/>
      <c r="J1" s="12"/>
      <c r="K1" s="12"/>
      <c r="L1" s="20"/>
      <c r="M1" s="20"/>
      <c r="N1" s="20"/>
      <c r="O1" s="20"/>
      <c r="P1" s="20"/>
      <c r="R1" s="12"/>
      <c r="S1" s="20"/>
      <c r="T1" s="20"/>
      <c r="U1" s="20"/>
      <c r="V1" s="20"/>
      <c r="W1" s="20"/>
      <c r="Y1" s="12"/>
      <c r="Z1" s="20"/>
      <c r="AA1" s="20"/>
      <c r="AB1" s="20"/>
      <c r="AC1" s="20"/>
      <c r="AD1" s="20"/>
      <c r="AF1" s="12"/>
      <c r="AG1" s="20"/>
      <c r="AH1" s="20"/>
      <c r="AI1" s="20"/>
      <c r="AJ1" s="20"/>
      <c r="AK1" s="20"/>
      <c r="AO1" s="12"/>
      <c r="AP1" s="12"/>
      <c r="AQ1" s="2"/>
      <c r="AR1" s="20"/>
      <c r="AS1" s="20"/>
      <c r="AT1" s="20"/>
      <c r="AU1" s="20"/>
      <c r="AV1" s="20"/>
      <c r="AW1" s="20"/>
      <c r="BA1" s="12"/>
      <c r="BB1" s="12"/>
    </row>
    <row r="2" spans="2:60" s="3" customFormat="1" ht="15.6">
      <c r="B2" s="12"/>
      <c r="C2" s="20"/>
      <c r="D2" s="20"/>
      <c r="E2" s="20"/>
      <c r="F2" s="20"/>
      <c r="G2" s="20"/>
      <c r="J2" s="12"/>
      <c r="K2" s="12"/>
      <c r="L2" s="20"/>
      <c r="M2" s="20"/>
      <c r="N2" s="20"/>
      <c r="O2" s="20"/>
      <c r="P2" s="20"/>
      <c r="R2" s="12"/>
      <c r="S2" s="20"/>
      <c r="T2" s="20"/>
      <c r="U2" s="20"/>
      <c r="V2" s="20"/>
      <c r="W2" s="20"/>
      <c r="Y2" s="12"/>
      <c r="Z2" s="20"/>
      <c r="AA2" s="20"/>
      <c r="AB2" s="20"/>
      <c r="AC2" s="20"/>
      <c r="AD2" s="20"/>
      <c r="AF2" s="12"/>
      <c r="AG2" s="20"/>
      <c r="AH2" s="20"/>
      <c r="AI2" s="20"/>
      <c r="AJ2" s="20"/>
      <c r="AK2" s="20"/>
      <c r="AO2" s="12"/>
      <c r="AP2" s="12"/>
      <c r="AQ2" s="2"/>
      <c r="AR2" s="20"/>
      <c r="AS2" s="20"/>
      <c r="AT2" s="20"/>
      <c r="AU2" s="20"/>
      <c r="AV2" s="20"/>
      <c r="AW2" s="20"/>
      <c r="BA2" s="12"/>
      <c r="BB2" s="12"/>
    </row>
    <row r="3" spans="2:60" s="3" customFormat="1">
      <c r="B3" s="2"/>
      <c r="C3" s="155"/>
      <c r="D3" s="155"/>
      <c r="E3" s="155"/>
      <c r="F3" s="155"/>
      <c r="G3" s="155"/>
      <c r="J3" s="2"/>
      <c r="K3" s="2"/>
      <c r="L3" s="155"/>
      <c r="M3" s="155"/>
      <c r="N3" s="155"/>
      <c r="O3" s="155"/>
      <c r="P3" s="155"/>
      <c r="R3" s="2"/>
      <c r="S3" s="155"/>
      <c r="T3" s="155"/>
      <c r="U3" s="155"/>
      <c r="V3" s="155"/>
      <c r="W3" s="155"/>
      <c r="Y3" s="2"/>
      <c r="Z3" s="155"/>
      <c r="AA3" s="155"/>
      <c r="AB3" s="155"/>
      <c r="AC3" s="155"/>
      <c r="AD3" s="155"/>
      <c r="AF3" s="2"/>
      <c r="AG3" s="155"/>
      <c r="AH3" s="155"/>
      <c r="AI3" s="155"/>
      <c r="AJ3" s="155"/>
      <c r="AK3" s="155"/>
      <c r="AO3" s="2"/>
      <c r="AP3" s="2"/>
      <c r="AQ3" s="2"/>
      <c r="AR3" s="155"/>
      <c r="AS3" s="155"/>
      <c r="AT3" s="155"/>
      <c r="AU3" s="155"/>
      <c r="AV3" s="155"/>
      <c r="AW3" s="155"/>
      <c r="BA3" s="2"/>
      <c r="BB3" s="2"/>
    </row>
    <row r="4" spans="2:60" s="1" customFormat="1" ht="21">
      <c r="B4" s="18"/>
      <c r="C4" s="156" t="s">
        <v>84</v>
      </c>
      <c r="D4" s="157"/>
      <c r="E4" s="158" t="s">
        <v>86</v>
      </c>
      <c r="F4" s="159"/>
      <c r="G4" s="160" t="s">
        <v>85</v>
      </c>
      <c r="J4" s="18"/>
      <c r="K4" s="18"/>
      <c r="L4" s="156" t="s">
        <v>84</v>
      </c>
      <c r="M4" s="157"/>
      <c r="N4" s="158" t="s">
        <v>86</v>
      </c>
      <c r="O4" s="159"/>
      <c r="P4" s="160" t="s">
        <v>85</v>
      </c>
      <c r="R4" s="18"/>
      <c r="S4" s="156" t="s">
        <v>84</v>
      </c>
      <c r="T4" s="157"/>
      <c r="U4" s="158" t="s">
        <v>86</v>
      </c>
      <c r="V4" s="159"/>
      <c r="W4" s="160" t="s">
        <v>85</v>
      </c>
      <c r="Y4" s="18"/>
      <c r="Z4" s="156" t="s">
        <v>84</v>
      </c>
      <c r="AA4" s="157"/>
      <c r="AB4" s="158" t="s">
        <v>86</v>
      </c>
      <c r="AC4" s="159"/>
      <c r="AD4" s="160" t="s">
        <v>85</v>
      </c>
      <c r="AF4" s="18"/>
      <c r="AG4" s="156" t="s">
        <v>84</v>
      </c>
      <c r="AH4" s="157"/>
      <c r="AI4" s="158" t="s">
        <v>86</v>
      </c>
      <c r="AJ4" s="159"/>
      <c r="AK4" s="160" t="s">
        <v>85</v>
      </c>
      <c r="AO4" s="18" t="s">
        <v>87</v>
      </c>
      <c r="AP4" s="18"/>
      <c r="AQ4" s="19"/>
      <c r="AR4" s="156" t="s">
        <v>84</v>
      </c>
      <c r="AS4" s="157"/>
      <c r="AT4" s="158" t="s">
        <v>86</v>
      </c>
      <c r="AU4" s="159"/>
      <c r="AV4" s="160" t="s">
        <v>85</v>
      </c>
      <c r="AW4" s="161"/>
      <c r="AX4" s="39"/>
      <c r="AZ4" s="3"/>
      <c r="BA4" s="18" t="s">
        <v>87</v>
      </c>
      <c r="BB4" s="18"/>
      <c r="BC4" s="3"/>
      <c r="BD4" s="3"/>
      <c r="BE4" s="3"/>
      <c r="BF4" s="3"/>
      <c r="BG4" s="39"/>
    </row>
    <row r="5" spans="2:60" s="3" customFormat="1" ht="18">
      <c r="B5" s="142"/>
      <c r="C5" s="20"/>
      <c r="D5" s="20"/>
      <c r="E5" s="20"/>
      <c r="F5" s="20"/>
      <c r="G5" s="20"/>
      <c r="J5" s="142" t="s">
        <v>446</v>
      </c>
      <c r="K5" s="142"/>
      <c r="L5" s="20"/>
      <c r="M5" s="20"/>
      <c r="N5" s="20"/>
      <c r="O5" s="20"/>
      <c r="P5" s="20"/>
      <c r="R5" s="142" t="s">
        <v>360</v>
      </c>
      <c r="S5" s="20"/>
      <c r="T5" s="20"/>
      <c r="U5" s="20"/>
      <c r="V5" s="20"/>
      <c r="W5" s="20"/>
      <c r="Y5" s="142" t="s">
        <v>206</v>
      </c>
      <c r="Z5" s="20"/>
      <c r="AA5" s="20"/>
      <c r="AB5" s="20"/>
      <c r="AC5" s="20"/>
      <c r="AD5" s="20"/>
      <c r="AF5" s="142" t="s">
        <v>168</v>
      </c>
      <c r="AG5" s="20"/>
      <c r="AH5" s="20"/>
      <c r="AI5" s="20"/>
      <c r="AJ5" s="20"/>
      <c r="AK5" s="20"/>
      <c r="AO5" s="142" t="s">
        <v>106</v>
      </c>
      <c r="AP5" s="8"/>
      <c r="AQ5" s="8"/>
      <c r="AR5" s="20"/>
      <c r="AS5" s="20"/>
      <c r="AT5" s="20"/>
      <c r="AU5" s="20"/>
      <c r="AV5" s="20"/>
      <c r="AW5" s="20"/>
      <c r="BA5" s="142" t="s">
        <v>133</v>
      </c>
      <c r="BB5" s="8"/>
    </row>
    <row r="6" spans="2:60" s="3" customFormat="1" ht="51.75" customHeight="1">
      <c r="B6" s="85"/>
      <c r="C6" s="268" t="s">
        <v>131</v>
      </c>
      <c r="D6" s="268" t="s">
        <v>170</v>
      </c>
      <c r="E6" s="268" t="s">
        <v>126</v>
      </c>
      <c r="F6" s="268" t="s">
        <v>130</v>
      </c>
      <c r="G6" s="268" t="s">
        <v>128</v>
      </c>
      <c r="J6" s="85"/>
      <c r="K6" s="85"/>
      <c r="L6" s="162" t="s">
        <v>131</v>
      </c>
      <c r="M6" s="162" t="s">
        <v>170</v>
      </c>
      <c r="N6" s="162" t="s">
        <v>126</v>
      </c>
      <c r="O6" s="162" t="s">
        <v>130</v>
      </c>
      <c r="P6" s="162" t="s">
        <v>128</v>
      </c>
      <c r="R6" s="85"/>
      <c r="S6" s="162" t="s">
        <v>131</v>
      </c>
      <c r="T6" s="162" t="s">
        <v>170</v>
      </c>
      <c r="U6" s="162" t="s">
        <v>126</v>
      </c>
      <c r="V6" s="162" t="s">
        <v>130</v>
      </c>
      <c r="W6" s="162" t="s">
        <v>128</v>
      </c>
      <c r="Y6" s="85"/>
      <c r="Z6" s="162" t="s">
        <v>131</v>
      </c>
      <c r="AA6" s="162" t="s">
        <v>170</v>
      </c>
      <c r="AB6" s="162" t="s">
        <v>126</v>
      </c>
      <c r="AC6" s="162" t="s">
        <v>130</v>
      </c>
      <c r="AD6" s="162" t="s">
        <v>128</v>
      </c>
      <c r="AF6" s="85"/>
      <c r="AG6" s="162" t="s">
        <v>131</v>
      </c>
      <c r="AH6" s="162" t="s">
        <v>170</v>
      </c>
      <c r="AI6" s="162" t="s">
        <v>126</v>
      </c>
      <c r="AJ6" s="162" t="s">
        <v>130</v>
      </c>
      <c r="AK6" s="162" t="s">
        <v>128</v>
      </c>
      <c r="AO6" s="85"/>
      <c r="AP6" s="86" t="s">
        <v>120</v>
      </c>
      <c r="AQ6" s="86" t="s">
        <v>92</v>
      </c>
      <c r="AR6" s="162" t="s">
        <v>131</v>
      </c>
      <c r="AS6" s="162" t="s">
        <v>130</v>
      </c>
      <c r="AT6" s="162" t="s">
        <v>129</v>
      </c>
      <c r="AU6" s="162" t="s">
        <v>126</v>
      </c>
      <c r="AV6" s="162" t="s">
        <v>127</v>
      </c>
      <c r="AW6" s="162" t="s">
        <v>128</v>
      </c>
      <c r="AZ6" s="85"/>
      <c r="BA6" s="86" t="s">
        <v>120</v>
      </c>
      <c r="BB6" s="87" t="s">
        <v>131</v>
      </c>
      <c r="BC6" s="87" t="s">
        <v>130</v>
      </c>
      <c r="BD6" s="87" t="s">
        <v>129</v>
      </c>
      <c r="BE6" s="87" t="s">
        <v>126</v>
      </c>
      <c r="BF6" s="87" t="s">
        <v>127</v>
      </c>
      <c r="BG6" s="87" t="s">
        <v>128</v>
      </c>
    </row>
    <row r="7" spans="2:60" ht="27" hidden="1" customHeight="1">
      <c r="B7" s="251"/>
      <c r="C7" s="123"/>
      <c r="D7" s="123"/>
      <c r="E7" s="123"/>
      <c r="F7" s="123"/>
      <c r="G7" s="123"/>
      <c r="J7" s="125"/>
      <c r="K7" s="125"/>
      <c r="L7" s="123"/>
      <c r="M7" s="123"/>
      <c r="N7" s="123"/>
      <c r="O7" s="123"/>
      <c r="P7" s="123"/>
      <c r="R7" s="125"/>
      <c r="S7" s="123"/>
      <c r="T7" s="123"/>
      <c r="U7" s="123"/>
      <c r="V7" s="123"/>
      <c r="W7" s="123"/>
      <c r="Y7" s="125"/>
      <c r="Z7" s="123"/>
      <c r="AA7" s="123"/>
      <c r="AB7" s="123"/>
      <c r="AC7" s="123"/>
      <c r="AD7" s="123"/>
      <c r="AF7" s="125"/>
      <c r="AG7" s="123"/>
      <c r="AH7" s="123"/>
      <c r="AI7" s="123"/>
      <c r="AJ7" s="123"/>
      <c r="AK7" s="123"/>
      <c r="AO7" s="125" t="s">
        <v>38</v>
      </c>
      <c r="AP7" s="89" t="s">
        <v>95</v>
      </c>
      <c r="AQ7" s="89"/>
      <c r="AR7" s="123" t="s">
        <v>79</v>
      </c>
      <c r="AS7" s="123" t="s">
        <v>79</v>
      </c>
      <c r="AT7" s="123" t="s">
        <v>79</v>
      </c>
      <c r="AU7" s="123" t="s">
        <v>79</v>
      </c>
      <c r="AV7" s="123" t="s">
        <v>79</v>
      </c>
      <c r="AW7" s="123" t="s">
        <v>79</v>
      </c>
      <c r="AX7" s="129">
        <f>SUM(AR7:AW7)</f>
        <v>0</v>
      </c>
      <c r="AY7" s="38">
        <f>AX7-BH7</f>
        <v>0</v>
      </c>
      <c r="AZ7" s="125" t="s">
        <v>38</v>
      </c>
      <c r="BA7" s="89" t="s">
        <v>95</v>
      </c>
      <c r="BB7" s="123" t="s">
        <v>79</v>
      </c>
      <c r="BC7" s="123" t="s">
        <v>79</v>
      </c>
      <c r="BD7" s="123" t="s">
        <v>79</v>
      </c>
      <c r="BE7" s="123" t="s">
        <v>79</v>
      </c>
      <c r="BF7" s="123" t="s">
        <v>79</v>
      </c>
      <c r="BG7" s="123" t="s">
        <v>79</v>
      </c>
      <c r="BH7" s="155"/>
    </row>
    <row r="8" spans="2:60" ht="24.9" customHeight="1">
      <c r="B8" s="218" t="s">
        <v>23</v>
      </c>
      <c r="C8" s="255" t="str">
        <f>IF(L8&lt;&gt;S8, CONCATENATE(TEXT(L8,0),"% (",TEXT(S8,0),"%)"), CONCATENATE(TEXT(L8,0),"%"))</f>
        <v>100%</v>
      </c>
      <c r="D8" s="123"/>
      <c r="E8" s="123"/>
      <c r="F8" s="123"/>
      <c r="G8" s="123"/>
      <c r="J8" s="125" t="s">
        <v>23</v>
      </c>
      <c r="K8" s="125" t="s">
        <v>23</v>
      </c>
      <c r="L8" s="123">
        <v>100</v>
      </c>
      <c r="M8" s="123">
        <v>0</v>
      </c>
      <c r="N8" s="123">
        <v>0</v>
      </c>
      <c r="O8" s="123">
        <v>0</v>
      </c>
      <c r="P8" s="123">
        <v>0</v>
      </c>
      <c r="R8" s="125" t="s">
        <v>23</v>
      </c>
      <c r="S8" s="123">
        <v>100</v>
      </c>
      <c r="T8" s="123">
        <v>0</v>
      </c>
      <c r="U8" s="123">
        <v>0</v>
      </c>
      <c r="V8" s="123">
        <v>0</v>
      </c>
      <c r="W8" s="123">
        <v>0</v>
      </c>
      <c r="Y8" s="125" t="s">
        <v>23</v>
      </c>
      <c r="Z8" s="123">
        <v>100</v>
      </c>
      <c r="AA8" s="123"/>
      <c r="AB8" s="123"/>
      <c r="AC8" s="123"/>
      <c r="AD8" s="123"/>
      <c r="AF8" s="125" t="s">
        <v>23</v>
      </c>
      <c r="AG8" s="123">
        <v>100</v>
      </c>
      <c r="AH8" s="123"/>
      <c r="AI8" s="123"/>
      <c r="AJ8" s="123"/>
      <c r="AK8" s="123"/>
      <c r="AO8" s="125" t="s">
        <v>23</v>
      </c>
      <c r="AP8" s="89" t="s">
        <v>123</v>
      </c>
      <c r="AQ8" s="89"/>
      <c r="AR8" s="123">
        <v>100</v>
      </c>
      <c r="AS8" s="123"/>
      <c r="AT8" s="123"/>
      <c r="AU8" s="123"/>
      <c r="AV8" s="123"/>
      <c r="AW8" s="123"/>
      <c r="AX8" s="129">
        <f>SUM(AR8:AW8)</f>
        <v>100</v>
      </c>
      <c r="AY8" s="38">
        <f>AX8-BH8</f>
        <v>100</v>
      </c>
      <c r="AZ8" s="125" t="s">
        <v>23</v>
      </c>
      <c r="BA8" s="89" t="s">
        <v>123</v>
      </c>
      <c r="BB8" s="123">
        <v>100</v>
      </c>
      <c r="BC8" s="123"/>
      <c r="BD8" s="123"/>
      <c r="BE8" s="123"/>
      <c r="BF8" s="123"/>
      <c r="BG8" s="123"/>
      <c r="BH8" s="155"/>
    </row>
    <row r="9" spans="2:60" ht="24.9" customHeight="1">
      <c r="B9" s="218" t="s">
        <v>30</v>
      </c>
      <c r="C9" s="123"/>
      <c r="D9" s="123"/>
      <c r="E9" s="255" t="str">
        <f>IF(N9&lt;&gt;U9, CONCATENATE(TEXT(N9,0),"% (",TEXT(U9,0),"%)"), CONCATENATE(TEXT(N9,0),"%"))</f>
        <v>100%</v>
      </c>
      <c r="F9" s="123"/>
      <c r="G9" s="123"/>
      <c r="J9" s="125" t="s">
        <v>30</v>
      </c>
      <c r="K9" s="125" t="s">
        <v>30</v>
      </c>
      <c r="L9" s="123">
        <v>0</v>
      </c>
      <c r="M9" s="123">
        <v>0</v>
      </c>
      <c r="N9" s="123">
        <v>100</v>
      </c>
      <c r="O9" s="123">
        <v>0</v>
      </c>
      <c r="P9" s="123">
        <v>0</v>
      </c>
      <c r="R9" s="125" t="s">
        <v>30</v>
      </c>
      <c r="S9" s="123">
        <v>0</v>
      </c>
      <c r="T9" s="123">
        <v>0</v>
      </c>
      <c r="U9" s="123">
        <v>100</v>
      </c>
      <c r="V9" s="123">
        <v>0</v>
      </c>
      <c r="W9" s="123">
        <v>0</v>
      </c>
      <c r="Y9" s="125" t="s">
        <v>30</v>
      </c>
      <c r="Z9" s="123"/>
      <c r="AA9" s="123"/>
      <c r="AB9" s="123">
        <v>100</v>
      </c>
      <c r="AC9" s="123"/>
      <c r="AD9" s="123"/>
      <c r="AF9" s="125" t="s">
        <v>30</v>
      </c>
      <c r="AG9" s="123"/>
      <c r="AH9" s="123"/>
      <c r="AI9" s="123">
        <v>100</v>
      </c>
      <c r="AJ9" s="123"/>
      <c r="AK9" s="123"/>
      <c r="AO9" s="125" t="s">
        <v>30</v>
      </c>
      <c r="AP9" s="89" t="s">
        <v>122</v>
      </c>
      <c r="AQ9" s="89"/>
      <c r="AR9" s="123"/>
      <c r="AS9" s="123"/>
      <c r="AT9" s="123">
        <v>13.5</v>
      </c>
      <c r="AU9" s="163">
        <v>86.5</v>
      </c>
      <c r="AV9" s="123"/>
      <c r="AW9" s="123"/>
      <c r="AX9" s="129">
        <f>SUM(AR9:AW9)</f>
        <v>100</v>
      </c>
      <c r="AY9" s="38">
        <f>AX9-BH9</f>
        <v>100</v>
      </c>
      <c r="AZ9" s="125" t="s">
        <v>30</v>
      </c>
      <c r="BA9" s="89" t="s">
        <v>122</v>
      </c>
      <c r="BB9" s="123"/>
      <c r="BC9" s="123"/>
      <c r="BD9" s="123">
        <v>13.5</v>
      </c>
      <c r="BE9" s="123">
        <v>86.5</v>
      </c>
      <c r="BF9" s="123"/>
      <c r="BG9" s="123"/>
      <c r="BH9" s="155"/>
    </row>
    <row r="10" spans="2:60" ht="24.9" hidden="1" customHeight="1">
      <c r="B10" s="250" t="s">
        <v>167</v>
      </c>
      <c r="C10" s="221" t="str">
        <f>IF(S10&lt;&gt;Z10, CONCATENATE(TEXT(S10,0),"% (",TEXT(Z10,0),"%)"), CONCATENATE(TEXT(S10,0),"%"))</f>
        <v>13%</v>
      </c>
      <c r="D10" s="221" t="str">
        <f t="shared" ref="D10:F10" si="0">IF(T10&lt;&gt;AA10, CONCATENATE(TEXT(T10,0),"% (",TEXT(AA10,0),"%)"), CONCATENATE(TEXT(T10,0),"%"))</f>
        <v>1%</v>
      </c>
      <c r="E10" s="221" t="str">
        <f t="shared" ref="E10:E50" si="1">IF(N10&lt;&gt;U10, CONCATENATE(TEXT(N10,0),"% (",TEXT(U10,0),"%)"), CONCATENATE(TEXT(N10,0),"%"))</f>
        <v>1%</v>
      </c>
      <c r="F10" s="221" t="str">
        <f t="shared" si="0"/>
        <v>1%</v>
      </c>
      <c r="G10" s="123"/>
      <c r="J10" s="125" t="s">
        <v>167</v>
      </c>
      <c r="K10" s="125" t="s">
        <v>167</v>
      </c>
      <c r="L10" s="123">
        <v>13</v>
      </c>
      <c r="M10" s="123">
        <v>3</v>
      </c>
      <c r="N10" s="123">
        <v>1</v>
      </c>
      <c r="O10" s="123">
        <v>1</v>
      </c>
      <c r="P10" s="123">
        <v>0</v>
      </c>
      <c r="R10" s="125" t="s">
        <v>167</v>
      </c>
      <c r="S10" s="123">
        <v>13</v>
      </c>
      <c r="T10" s="123">
        <v>1</v>
      </c>
      <c r="U10" s="123">
        <v>1</v>
      </c>
      <c r="V10" s="123">
        <v>1</v>
      </c>
      <c r="W10" s="123">
        <v>0</v>
      </c>
      <c r="Y10" s="125" t="s">
        <v>167</v>
      </c>
      <c r="Z10" s="123">
        <v>13</v>
      </c>
      <c r="AA10" s="123">
        <v>1</v>
      </c>
      <c r="AB10" s="123">
        <v>1</v>
      </c>
      <c r="AC10" s="123">
        <v>1</v>
      </c>
      <c r="AD10" s="123"/>
      <c r="AF10" s="125" t="s">
        <v>167</v>
      </c>
      <c r="AG10" s="123">
        <v>13</v>
      </c>
      <c r="AH10" s="123">
        <v>1</v>
      </c>
      <c r="AI10" s="123">
        <v>1</v>
      </c>
      <c r="AJ10" s="123">
        <v>1</v>
      </c>
      <c r="AK10" s="123"/>
      <c r="AO10" s="125"/>
      <c r="AP10" s="89"/>
      <c r="AQ10" s="89"/>
      <c r="AR10" s="123"/>
      <c r="AS10" s="123"/>
      <c r="AT10" s="123"/>
      <c r="AU10" s="163"/>
      <c r="AV10" s="123"/>
      <c r="AW10" s="123"/>
      <c r="AX10" s="129"/>
      <c r="AY10" s="38"/>
      <c r="AZ10" s="125"/>
      <c r="BA10" s="89"/>
      <c r="BB10" s="123"/>
      <c r="BC10" s="123"/>
      <c r="BD10" s="123"/>
      <c r="BE10" s="123"/>
      <c r="BF10" s="123"/>
      <c r="BG10" s="123"/>
      <c r="BH10" s="155"/>
    </row>
    <row r="11" spans="2:60" ht="24.9" customHeight="1">
      <c r="B11" s="218" t="s">
        <v>68</v>
      </c>
      <c r="C11" s="123"/>
      <c r="D11" s="267" t="str">
        <f>IF(M11&lt;&gt;T11, CONCATENATE(TEXT(M11,0),"% (",TEXT(T11,0),"%)"), CONCATENATE(TEXT(M11,0),"%"))</f>
        <v>1% (5%)</v>
      </c>
      <c r="E11" s="255" t="str">
        <f t="shared" si="1"/>
        <v>87% (84%)</v>
      </c>
      <c r="F11" s="267" t="str">
        <f>IF(O11&lt;&gt;V11, CONCATENATE(TEXT(O11,0),"% (",TEXT(V11,0),"%)"), CONCATENATE(TEXT(O11,0),"%"))</f>
        <v>12% (11%)</v>
      </c>
      <c r="G11" s="123"/>
      <c r="J11" s="125" t="s">
        <v>68</v>
      </c>
      <c r="K11" s="125" t="s">
        <v>68</v>
      </c>
      <c r="L11" s="123">
        <v>0</v>
      </c>
      <c r="M11" s="123">
        <v>1</v>
      </c>
      <c r="N11" s="123">
        <v>87</v>
      </c>
      <c r="O11" s="123">
        <v>12</v>
      </c>
      <c r="P11" s="123">
        <v>0</v>
      </c>
      <c r="R11" s="125" t="s">
        <v>68</v>
      </c>
      <c r="S11" s="123">
        <v>0</v>
      </c>
      <c r="T11" s="123">
        <v>5</v>
      </c>
      <c r="U11" s="123">
        <v>84</v>
      </c>
      <c r="V11" s="123">
        <v>11</v>
      </c>
      <c r="W11" s="123">
        <v>0</v>
      </c>
      <c r="Y11" s="125" t="s">
        <v>68</v>
      </c>
      <c r="Z11" s="123"/>
      <c r="AA11" s="123">
        <v>15</v>
      </c>
      <c r="AB11" s="123">
        <v>72</v>
      </c>
      <c r="AC11" s="123">
        <v>13</v>
      </c>
      <c r="AD11" s="123"/>
      <c r="AF11" s="125" t="s">
        <v>68</v>
      </c>
      <c r="AG11" s="123"/>
      <c r="AH11" s="123">
        <v>4</v>
      </c>
      <c r="AI11" s="123">
        <v>84</v>
      </c>
      <c r="AJ11" s="123">
        <v>12</v>
      </c>
      <c r="AK11" s="123"/>
      <c r="AO11" s="125" t="s">
        <v>68</v>
      </c>
      <c r="AP11" s="89" t="s">
        <v>122</v>
      </c>
      <c r="AQ11" s="89"/>
      <c r="AR11" s="123"/>
      <c r="AS11" s="123">
        <v>12</v>
      </c>
      <c r="AT11" s="123">
        <v>3</v>
      </c>
      <c r="AU11" s="123">
        <v>73</v>
      </c>
      <c r="AV11" s="123">
        <v>12</v>
      </c>
      <c r="AW11" s="123">
        <v>1</v>
      </c>
      <c r="AX11" s="129">
        <f>SUM(AR11:AW11)</f>
        <v>101</v>
      </c>
      <c r="AY11" s="38">
        <f>AX11-BH11</f>
        <v>101</v>
      </c>
      <c r="AZ11" s="125" t="s">
        <v>68</v>
      </c>
      <c r="BA11" s="89" t="s">
        <v>122</v>
      </c>
      <c r="BB11" s="123"/>
      <c r="BC11" s="123">
        <v>16</v>
      </c>
      <c r="BD11" s="123"/>
      <c r="BE11" s="123">
        <v>84</v>
      </c>
      <c r="BF11" s="123">
        <v>2</v>
      </c>
      <c r="BG11" s="123">
        <v>1</v>
      </c>
      <c r="BH11" s="155"/>
    </row>
    <row r="12" spans="2:60" ht="24.75" customHeight="1">
      <c r="B12" s="218" t="s">
        <v>3</v>
      </c>
      <c r="C12" s="221" t="str">
        <f>IF(L12&lt;&gt;S12, CONCATENATE(TEXT(L12,0),"% (",TEXT(S12,0),"%)"), CONCATENATE(TEXT(L12,0),"%"))</f>
        <v>10%</v>
      </c>
      <c r="D12" s="220" t="str">
        <f>IF(M12&lt;&gt;T12, CONCATENATE(TEXT(M12,0),"% (",TEXT(T12,0),"%)"), CONCATENATE(TEXT(M12,0),"%"))</f>
        <v>45% (48%)</v>
      </c>
      <c r="E12" s="220" t="str">
        <f>IF(N12&lt;&gt;U12, CONCATENATE(TEXT(N12,0),"% (",TEXT(U12,0),"%)"), CONCATENATE(TEXT(N12,0),"%"))</f>
        <v>43% (40%)</v>
      </c>
      <c r="F12" s="123"/>
      <c r="G12" s="123"/>
      <c r="J12" s="125" t="s">
        <v>3</v>
      </c>
      <c r="K12" s="125" t="s">
        <v>3</v>
      </c>
      <c r="L12" s="123">
        <v>10</v>
      </c>
      <c r="M12" s="123">
        <v>45</v>
      </c>
      <c r="N12" s="123">
        <v>43</v>
      </c>
      <c r="O12" s="123"/>
      <c r="P12" s="123">
        <v>2</v>
      </c>
      <c r="R12" s="125" t="s">
        <v>3</v>
      </c>
      <c r="S12" s="123">
        <v>10</v>
      </c>
      <c r="T12" s="123">
        <v>48</v>
      </c>
      <c r="U12" s="123">
        <v>40</v>
      </c>
      <c r="V12" s="123"/>
      <c r="W12" s="123">
        <v>1</v>
      </c>
      <c r="Y12" s="125" t="s">
        <v>3</v>
      </c>
      <c r="Z12" s="123"/>
      <c r="AA12" s="123"/>
      <c r="AB12" s="123"/>
      <c r="AC12" s="123"/>
      <c r="AD12" s="123"/>
      <c r="AF12" s="125" t="s">
        <v>3</v>
      </c>
      <c r="AG12" s="123">
        <v>20</v>
      </c>
      <c r="AH12" s="123">
        <v>40</v>
      </c>
      <c r="AI12" s="123">
        <v>40</v>
      </c>
      <c r="AJ12" s="123"/>
      <c r="AK12" s="123"/>
      <c r="AO12" s="125" t="s">
        <v>3</v>
      </c>
      <c r="AP12" s="89" t="s">
        <v>119</v>
      </c>
      <c r="AQ12" s="89"/>
      <c r="AR12" s="123">
        <v>15</v>
      </c>
      <c r="AS12" s="123"/>
      <c r="AT12" s="123">
        <v>1</v>
      </c>
      <c r="AU12" s="123">
        <v>30</v>
      </c>
      <c r="AV12" s="123">
        <v>40</v>
      </c>
      <c r="AW12" s="123"/>
      <c r="AX12" s="129"/>
      <c r="AY12" s="38"/>
      <c r="AZ12" s="125" t="s">
        <v>3</v>
      </c>
      <c r="BA12" s="89" t="s">
        <v>119</v>
      </c>
      <c r="BB12" s="123" t="s">
        <v>79</v>
      </c>
      <c r="BC12" s="123" t="s">
        <v>79</v>
      </c>
      <c r="BD12" s="123" t="s">
        <v>79</v>
      </c>
      <c r="BE12" s="123" t="s">
        <v>79</v>
      </c>
      <c r="BF12" s="123" t="s">
        <v>79</v>
      </c>
      <c r="BG12" s="123" t="s">
        <v>79</v>
      </c>
      <c r="BH12" s="155"/>
    </row>
    <row r="13" spans="2:60" ht="24.9" hidden="1" customHeight="1">
      <c r="B13" s="250" t="s">
        <v>96</v>
      </c>
      <c r="C13" s="220" t="str">
        <f>IF(L13&lt;&gt;S13, CONCATENATE(TEXT(L13,0),"% (",TEXT(S13,0),"%)"), CONCATENATE(TEXT(L13,0),"%"))</f>
        <v>60%</v>
      </c>
      <c r="D13" s="255" t="str">
        <f t="shared" ref="D13:D50" si="2">IF(M13&lt;&gt;T13, CONCATENATE(TEXT(M13,0),"% (",TEXT(T13,0),"%)"), CONCATENATE(TEXT(M13,0),"%"))</f>
        <v>40%</v>
      </c>
      <c r="E13" s="255" t="str">
        <f t="shared" si="1"/>
        <v>60%</v>
      </c>
      <c r="F13" s="123"/>
      <c r="G13" s="123"/>
      <c r="J13" s="125" t="s">
        <v>96</v>
      </c>
      <c r="K13" s="125" t="s">
        <v>96</v>
      </c>
      <c r="L13" s="123">
        <v>60</v>
      </c>
      <c r="M13" s="123">
        <v>40</v>
      </c>
      <c r="N13" s="123">
        <v>60</v>
      </c>
      <c r="O13" s="123">
        <v>0</v>
      </c>
      <c r="P13" s="123"/>
      <c r="R13" s="125" t="s">
        <v>96</v>
      </c>
      <c r="S13" s="123">
        <v>60</v>
      </c>
      <c r="T13" s="123">
        <v>40</v>
      </c>
      <c r="U13" s="123">
        <v>60</v>
      </c>
      <c r="V13" s="123">
        <v>0</v>
      </c>
      <c r="W13" s="123"/>
      <c r="Y13" s="125" t="s">
        <v>96</v>
      </c>
      <c r="Z13" s="123">
        <v>58</v>
      </c>
      <c r="AA13" s="123">
        <v>40</v>
      </c>
      <c r="AB13" s="123">
        <v>60</v>
      </c>
      <c r="AC13" s="123"/>
      <c r="AD13" s="123"/>
      <c r="AF13" s="125" t="s">
        <v>96</v>
      </c>
      <c r="AG13" s="123"/>
      <c r="AH13" s="123">
        <v>95</v>
      </c>
      <c r="AI13" s="123">
        <v>5</v>
      </c>
      <c r="AJ13" s="123"/>
      <c r="AK13" s="123"/>
      <c r="AO13" s="125" t="s">
        <v>96</v>
      </c>
      <c r="AP13" s="89" t="s">
        <v>119</v>
      </c>
      <c r="AQ13" s="89"/>
      <c r="AR13" s="123"/>
      <c r="AS13" s="123"/>
      <c r="AT13" s="123"/>
      <c r="AU13" s="123">
        <v>2</v>
      </c>
      <c r="AV13" s="123"/>
      <c r="AW13" s="123"/>
      <c r="AX13" s="129"/>
      <c r="AY13" s="38"/>
      <c r="AZ13" s="125" t="s">
        <v>96</v>
      </c>
      <c r="BA13" s="89" t="s">
        <v>119</v>
      </c>
      <c r="BB13" s="123"/>
      <c r="BC13" s="123"/>
      <c r="BD13" s="123"/>
      <c r="BE13" s="123"/>
      <c r="BF13" s="123"/>
      <c r="BG13" s="123"/>
      <c r="BH13" s="155"/>
    </row>
    <row r="14" spans="2:60" ht="24.9" customHeight="1">
      <c r="B14" s="218" t="s">
        <v>24</v>
      </c>
      <c r="C14" s="220" t="str">
        <f>IF(L14&lt;&gt;S14, CONCATENATE(TEXT(L14,0),"% (",TEXT(S14,0),"%)"), CONCATENATE(TEXT(L14,0),"%"))</f>
        <v>29% (26%)</v>
      </c>
      <c r="D14" s="220" t="str">
        <f t="shared" si="2"/>
        <v>56% (64%)</v>
      </c>
      <c r="E14" s="267" t="str">
        <f t="shared" si="1"/>
        <v>15% (10%)</v>
      </c>
      <c r="F14" s="123"/>
      <c r="G14" s="123"/>
      <c r="J14" s="125" t="s">
        <v>24</v>
      </c>
      <c r="K14" s="125" t="s">
        <v>24</v>
      </c>
      <c r="L14" s="123">
        <v>29</v>
      </c>
      <c r="M14" s="123">
        <v>56</v>
      </c>
      <c r="N14" s="123">
        <v>15</v>
      </c>
      <c r="O14" s="123"/>
      <c r="P14" s="123"/>
      <c r="R14" s="125" t="s">
        <v>24</v>
      </c>
      <c r="S14" s="123">
        <v>26</v>
      </c>
      <c r="T14" s="123">
        <v>64</v>
      </c>
      <c r="U14" s="123">
        <v>10</v>
      </c>
      <c r="V14" s="123"/>
      <c r="W14" s="123"/>
      <c r="Y14" s="125" t="s">
        <v>24</v>
      </c>
      <c r="Z14" s="123">
        <v>27</v>
      </c>
      <c r="AA14" s="123">
        <v>64</v>
      </c>
      <c r="AB14" s="123">
        <v>9</v>
      </c>
      <c r="AC14" s="123"/>
      <c r="AD14" s="123"/>
      <c r="AF14" s="125" t="s">
        <v>24</v>
      </c>
      <c r="AG14" s="123">
        <v>34</v>
      </c>
      <c r="AH14" s="123">
        <v>58</v>
      </c>
      <c r="AI14" s="123">
        <v>8</v>
      </c>
      <c r="AJ14" s="123"/>
      <c r="AK14" s="123"/>
      <c r="AO14" s="125" t="s">
        <v>24</v>
      </c>
      <c r="AP14" s="89" t="s">
        <v>119</v>
      </c>
      <c r="AQ14" s="89"/>
      <c r="AR14" s="123">
        <v>56</v>
      </c>
      <c r="AS14" s="123"/>
      <c r="AT14" s="123">
        <v>3</v>
      </c>
      <c r="AU14" s="123">
        <v>17</v>
      </c>
      <c r="AV14" s="123">
        <v>24</v>
      </c>
      <c r="AW14" s="123"/>
      <c r="AX14" s="129"/>
      <c r="AY14" s="38"/>
      <c r="AZ14" s="125" t="s">
        <v>24</v>
      </c>
      <c r="BA14" s="89" t="s">
        <v>119</v>
      </c>
      <c r="BB14" s="123">
        <v>56</v>
      </c>
      <c r="BC14" s="123"/>
      <c r="BD14" s="123">
        <v>3</v>
      </c>
      <c r="BE14" s="123">
        <v>17</v>
      </c>
      <c r="BF14" s="123">
        <v>24</v>
      </c>
      <c r="BG14" s="123"/>
      <c r="BH14" s="155"/>
    </row>
    <row r="15" spans="2:60" ht="24.9" customHeight="1">
      <c r="B15" s="218" t="s">
        <v>77</v>
      </c>
      <c r="C15" s="220" t="str">
        <f>IF(L15&lt;&gt;S15, CONCATENATE(TEXT(L15,0),"% (",TEXT(S15,0),"%)"), CONCATENATE(TEXT(L15,0),"%"))</f>
        <v>46% (39%)</v>
      </c>
      <c r="D15" s="123" t="str">
        <f t="shared" si="2"/>
        <v>0% (2%)</v>
      </c>
      <c r="E15" s="220" t="str">
        <f t="shared" si="1"/>
        <v>49% (52%)</v>
      </c>
      <c r="F15" s="267" t="str">
        <f t="shared" ref="F15:F50" si="3">IF(O15&lt;&gt;V15, CONCATENATE(TEXT(O15,0),"% (",TEXT(V15,0),"%)"), CONCATENATE(TEXT(O15,0),"%"))</f>
        <v>6% (7%)</v>
      </c>
      <c r="G15" s="123"/>
      <c r="J15" s="125" t="s">
        <v>77</v>
      </c>
      <c r="K15" s="125" t="s">
        <v>77</v>
      </c>
      <c r="L15" s="123">
        <v>45.9</v>
      </c>
      <c r="M15" s="123">
        <v>0</v>
      </c>
      <c r="N15" s="123">
        <v>48.5</v>
      </c>
      <c r="O15" s="123">
        <v>5.6</v>
      </c>
      <c r="P15" s="123">
        <v>0</v>
      </c>
      <c r="R15" s="125" t="s">
        <v>77</v>
      </c>
      <c r="S15" s="123">
        <v>39</v>
      </c>
      <c r="T15" s="123">
        <v>2</v>
      </c>
      <c r="U15" s="123">
        <v>52</v>
      </c>
      <c r="V15" s="123">
        <v>7</v>
      </c>
      <c r="W15" s="123">
        <v>0</v>
      </c>
      <c r="Y15" s="125" t="s">
        <v>77</v>
      </c>
      <c r="Z15" s="123">
        <v>38.46</v>
      </c>
      <c r="AA15" s="123">
        <v>2.4</v>
      </c>
      <c r="AB15" s="123">
        <v>52.16</v>
      </c>
      <c r="AC15" s="123">
        <v>6.98</v>
      </c>
      <c r="AD15" s="123"/>
      <c r="AF15" s="125" t="s">
        <v>77</v>
      </c>
      <c r="AG15" s="123">
        <v>20.83</v>
      </c>
      <c r="AH15" s="123">
        <v>1.99</v>
      </c>
      <c r="AI15" s="123">
        <v>71.41</v>
      </c>
      <c r="AJ15" s="123">
        <v>5.77</v>
      </c>
      <c r="AK15" s="123"/>
      <c r="AO15" s="125"/>
      <c r="AP15" s="89"/>
      <c r="AQ15" s="89"/>
      <c r="AR15" s="123"/>
      <c r="AS15" s="123"/>
      <c r="AT15" s="123"/>
      <c r="AU15" s="123"/>
      <c r="AV15" s="123"/>
      <c r="AW15" s="123"/>
      <c r="AX15" s="129"/>
      <c r="AY15" s="38"/>
      <c r="AZ15" s="125"/>
      <c r="BA15" s="89"/>
      <c r="BB15" s="123"/>
      <c r="BC15" s="123"/>
      <c r="BD15" s="123"/>
      <c r="BE15" s="123"/>
      <c r="BF15" s="123"/>
      <c r="BG15" s="123"/>
      <c r="BH15" s="155"/>
    </row>
    <row r="16" spans="2:60" ht="24.9" hidden="1" customHeight="1">
      <c r="B16" s="250" t="s">
        <v>82</v>
      </c>
      <c r="C16" s="220">
        <v>25</v>
      </c>
      <c r="D16" s="123"/>
      <c r="E16" s="123"/>
      <c r="F16" s="123"/>
      <c r="G16" s="123"/>
      <c r="J16" s="125" t="s">
        <v>82</v>
      </c>
      <c r="K16" s="125" t="s">
        <v>82</v>
      </c>
      <c r="L16" s="123">
        <v>25</v>
      </c>
      <c r="M16" s="123"/>
      <c r="N16" s="123"/>
      <c r="O16" s="123"/>
      <c r="P16" s="123"/>
      <c r="R16" s="125" t="s">
        <v>82</v>
      </c>
      <c r="S16" s="123">
        <v>25</v>
      </c>
      <c r="T16" s="123"/>
      <c r="U16" s="123"/>
      <c r="V16" s="123"/>
      <c r="W16" s="123"/>
      <c r="Y16" s="125" t="s">
        <v>82</v>
      </c>
      <c r="Z16" s="123">
        <v>25</v>
      </c>
      <c r="AA16" s="123"/>
      <c r="AB16" s="123"/>
      <c r="AC16" s="123"/>
      <c r="AD16" s="123"/>
      <c r="AF16" s="125" t="s">
        <v>82</v>
      </c>
      <c r="AG16" s="123"/>
      <c r="AH16" s="123"/>
      <c r="AI16" s="123"/>
      <c r="AJ16" s="123"/>
      <c r="AK16" s="123"/>
      <c r="AO16" s="125"/>
      <c r="AP16" s="89"/>
      <c r="AQ16" s="89"/>
      <c r="AR16" s="123"/>
      <c r="AS16" s="123"/>
      <c r="AT16" s="123"/>
      <c r="AU16" s="123"/>
      <c r="AV16" s="123"/>
      <c r="AW16" s="123"/>
      <c r="AX16" s="129"/>
      <c r="AY16" s="38"/>
      <c r="AZ16" s="125"/>
      <c r="BA16" s="89"/>
      <c r="BB16" s="123"/>
      <c r="BC16" s="123"/>
      <c r="BD16" s="123"/>
      <c r="BE16" s="123"/>
      <c r="BF16" s="123"/>
      <c r="BG16" s="123"/>
      <c r="BH16" s="155"/>
    </row>
    <row r="17" spans="1:60" ht="24.9" customHeight="1">
      <c r="B17" s="218" t="s">
        <v>80</v>
      </c>
      <c r="C17" s="123"/>
      <c r="D17" s="220" t="str">
        <f t="shared" si="2"/>
        <v>72% (59%)</v>
      </c>
      <c r="E17" s="220" t="str">
        <f t="shared" si="1"/>
        <v>26% (38%)</v>
      </c>
      <c r="F17" s="267" t="str">
        <f t="shared" si="3"/>
        <v>1% (3%)</v>
      </c>
      <c r="G17" s="123"/>
      <c r="J17" s="125" t="s">
        <v>80</v>
      </c>
      <c r="K17" s="125" t="s">
        <v>80</v>
      </c>
      <c r="L17" s="123">
        <v>0</v>
      </c>
      <c r="M17" s="123">
        <v>72.22</v>
      </c>
      <c r="N17" s="123">
        <v>26.15</v>
      </c>
      <c r="O17" s="123">
        <v>1.31</v>
      </c>
      <c r="P17" s="123">
        <v>0.33</v>
      </c>
      <c r="R17" s="125" t="s">
        <v>80</v>
      </c>
      <c r="S17" s="123">
        <v>0</v>
      </c>
      <c r="T17" s="123">
        <v>59.32</v>
      </c>
      <c r="U17" s="123">
        <v>37.64</v>
      </c>
      <c r="V17" s="123">
        <v>3</v>
      </c>
      <c r="W17" s="123">
        <v>0</v>
      </c>
      <c r="Y17" s="125" t="s">
        <v>80</v>
      </c>
      <c r="Z17" s="123"/>
      <c r="AA17" s="123">
        <v>59.11</v>
      </c>
      <c r="AB17" s="123">
        <v>37.89</v>
      </c>
      <c r="AC17" s="123">
        <v>3</v>
      </c>
      <c r="AD17" s="123"/>
      <c r="AF17" s="125" t="s">
        <v>80</v>
      </c>
      <c r="AG17" s="123"/>
      <c r="AH17" s="123">
        <v>34.6</v>
      </c>
      <c r="AI17" s="123">
        <v>62.21</v>
      </c>
      <c r="AJ17" s="123">
        <v>3.19</v>
      </c>
      <c r="AK17" s="123"/>
      <c r="AO17" s="125" t="s">
        <v>97</v>
      </c>
      <c r="AP17" s="89" t="s">
        <v>122</v>
      </c>
      <c r="AQ17" s="89"/>
      <c r="AR17" s="123"/>
      <c r="AS17" s="123">
        <v>1.94</v>
      </c>
      <c r="AT17" s="123">
        <v>1.99</v>
      </c>
      <c r="AU17" s="123">
        <v>40.4</v>
      </c>
      <c r="AV17" s="123">
        <v>55.68</v>
      </c>
      <c r="AW17" s="123"/>
      <c r="AX17" s="129"/>
      <c r="AY17" s="38"/>
      <c r="AZ17" s="125" t="s">
        <v>97</v>
      </c>
      <c r="BA17" s="89" t="s">
        <v>122</v>
      </c>
      <c r="BB17" s="123">
        <v>0.01</v>
      </c>
      <c r="BC17" s="123">
        <v>2.0499999999999998</v>
      </c>
      <c r="BD17" s="123">
        <v>2.08</v>
      </c>
      <c r="BE17" s="123"/>
      <c r="BF17" s="123">
        <v>63.34</v>
      </c>
      <c r="BG17" s="123"/>
      <c r="BH17" s="155"/>
    </row>
    <row r="18" spans="1:60" ht="24.9" customHeight="1">
      <c r="B18" s="218" t="s">
        <v>25</v>
      </c>
      <c r="C18" s="267" t="str">
        <f>IF(L18&lt;&gt;S18, CONCATENATE(TEXT(L18,0),"% (",TEXT(S18,0),"%)"), CONCATENATE(TEXT(L18,0),"%"))</f>
        <v>21%</v>
      </c>
      <c r="D18" s="267" t="str">
        <f t="shared" si="2"/>
        <v>3%</v>
      </c>
      <c r="E18" s="220" t="str">
        <f t="shared" si="1"/>
        <v>73%</v>
      </c>
      <c r="F18" s="123"/>
      <c r="G18" s="267" t="str">
        <f>IF(P18&lt;&gt;W18, CONCATENATE(TEXT(P18,0),"% (",TEXT(W18,0),"%)"), CONCATENATE(TEXT(P18,0),"%"))</f>
        <v>1% (2%)</v>
      </c>
      <c r="J18" s="125" t="s">
        <v>25</v>
      </c>
      <c r="K18" s="125" t="s">
        <v>25</v>
      </c>
      <c r="L18" s="123">
        <v>21</v>
      </c>
      <c r="M18" s="123">
        <v>3</v>
      </c>
      <c r="N18" s="123">
        <v>73</v>
      </c>
      <c r="O18" s="123">
        <v>0</v>
      </c>
      <c r="P18" s="123">
        <v>1</v>
      </c>
      <c r="R18" s="125" t="s">
        <v>25</v>
      </c>
      <c r="S18" s="123">
        <v>21</v>
      </c>
      <c r="T18" s="123">
        <v>3</v>
      </c>
      <c r="U18" s="123">
        <v>73</v>
      </c>
      <c r="V18" s="123">
        <v>0</v>
      </c>
      <c r="W18" s="123">
        <v>2</v>
      </c>
      <c r="Y18" s="125" t="s">
        <v>25</v>
      </c>
      <c r="Z18" s="123">
        <v>23</v>
      </c>
      <c r="AA18" s="123">
        <v>4</v>
      </c>
      <c r="AB18" s="123">
        <v>72</v>
      </c>
      <c r="AC18" s="123">
        <v>1</v>
      </c>
      <c r="AD18" s="123"/>
      <c r="AF18" s="125" t="s">
        <v>25</v>
      </c>
      <c r="AG18" s="123">
        <v>22</v>
      </c>
      <c r="AH18" s="123">
        <v>7</v>
      </c>
      <c r="AI18" s="123">
        <v>70</v>
      </c>
      <c r="AJ18" s="123">
        <v>1</v>
      </c>
      <c r="AK18" s="123"/>
      <c r="AO18" s="125" t="s">
        <v>25</v>
      </c>
      <c r="AP18" s="89" t="s">
        <v>119</v>
      </c>
      <c r="AQ18" s="89"/>
      <c r="AR18" s="123">
        <v>23</v>
      </c>
      <c r="AS18" s="123"/>
      <c r="AT18" s="123">
        <v>3</v>
      </c>
      <c r="AU18" s="123">
        <v>69</v>
      </c>
      <c r="AV18" s="123">
        <v>3</v>
      </c>
      <c r="AW18" s="123">
        <v>2</v>
      </c>
      <c r="AX18" s="129"/>
      <c r="AY18" s="38"/>
      <c r="AZ18" s="125" t="s">
        <v>25</v>
      </c>
      <c r="BA18" s="89" t="s">
        <v>119</v>
      </c>
      <c r="BB18" s="123">
        <v>23</v>
      </c>
      <c r="BC18" s="123"/>
      <c r="BD18" s="123">
        <v>3</v>
      </c>
      <c r="BE18" s="123">
        <v>69</v>
      </c>
      <c r="BF18" s="123">
        <v>3</v>
      </c>
      <c r="BG18" s="123">
        <v>2</v>
      </c>
      <c r="BH18" s="155"/>
    </row>
    <row r="19" spans="1:60" ht="24.9" customHeight="1">
      <c r="A19" s="21"/>
      <c r="B19" s="218" t="s">
        <v>7</v>
      </c>
      <c r="C19" s="220" t="str">
        <f>IF(L19&lt;&gt;S19, CONCATENATE(TEXT(L19,0),"% (",TEXT(S19,0),"%)"), CONCATENATE(TEXT(L19,0),"%"))</f>
        <v>65% (63%)</v>
      </c>
      <c r="D19" s="220" t="str">
        <f t="shared" si="2"/>
        <v>25%</v>
      </c>
      <c r="E19" s="267" t="str">
        <f t="shared" si="1"/>
        <v>10% (12%)</v>
      </c>
      <c r="F19" s="123"/>
      <c r="G19" s="123"/>
      <c r="H19" s="21"/>
      <c r="I19" s="21"/>
      <c r="J19" s="125" t="s">
        <v>7</v>
      </c>
      <c r="K19" s="125" t="s">
        <v>7</v>
      </c>
      <c r="L19" s="123">
        <v>65</v>
      </c>
      <c r="M19" s="123">
        <v>25</v>
      </c>
      <c r="N19" s="123">
        <v>10</v>
      </c>
      <c r="O19" s="123">
        <v>0</v>
      </c>
      <c r="P19" s="123">
        <v>0</v>
      </c>
      <c r="Q19" s="21"/>
      <c r="R19" s="125" t="s">
        <v>7</v>
      </c>
      <c r="S19" s="123">
        <v>63</v>
      </c>
      <c r="T19" s="123">
        <v>25</v>
      </c>
      <c r="U19" s="123">
        <v>12</v>
      </c>
      <c r="V19" s="123">
        <v>0</v>
      </c>
      <c r="W19" s="123">
        <v>0</v>
      </c>
      <c r="X19" s="21"/>
      <c r="Y19" s="125" t="s">
        <v>7</v>
      </c>
      <c r="Z19" s="123">
        <v>54.6</v>
      </c>
      <c r="AA19" s="123">
        <v>29.6</v>
      </c>
      <c r="AB19" s="123">
        <v>15.8</v>
      </c>
      <c r="AC19" s="123"/>
      <c r="AD19" s="123"/>
      <c r="AE19" s="21"/>
      <c r="AF19" s="125" t="s">
        <v>7</v>
      </c>
      <c r="AG19" s="123">
        <v>13</v>
      </c>
      <c r="AH19" s="123">
        <v>20</v>
      </c>
      <c r="AI19" s="123">
        <v>63.3</v>
      </c>
      <c r="AJ19" s="123"/>
      <c r="AK19" s="123"/>
      <c r="AL19" s="21"/>
      <c r="AM19" s="21"/>
      <c r="AN19" s="21"/>
      <c r="AO19" s="125" t="s">
        <v>7</v>
      </c>
      <c r="AP19" s="89" t="s">
        <v>122</v>
      </c>
      <c r="AQ19" s="89"/>
      <c r="AR19" s="123">
        <v>64.099999999999994</v>
      </c>
      <c r="AS19" s="123">
        <v>3.8</v>
      </c>
      <c r="AT19" s="123">
        <v>30.8</v>
      </c>
      <c r="AU19" s="123"/>
      <c r="AV19" s="123"/>
      <c r="AW19" s="123"/>
      <c r="AX19" s="129"/>
      <c r="AY19" s="38"/>
      <c r="AZ19" s="125" t="s">
        <v>7</v>
      </c>
      <c r="BA19" s="89" t="s">
        <v>122</v>
      </c>
      <c r="BB19" s="123">
        <v>29</v>
      </c>
      <c r="BC19" s="123"/>
      <c r="BD19" s="123">
        <v>20</v>
      </c>
      <c r="BE19" s="123"/>
      <c r="BF19" s="123">
        <v>20</v>
      </c>
      <c r="BG19" s="123">
        <v>1</v>
      </c>
      <c r="BH19" s="155"/>
    </row>
    <row r="20" spans="1:60" ht="24.9" customHeight="1">
      <c r="A20" s="21"/>
      <c r="B20" s="218" t="s">
        <v>78</v>
      </c>
      <c r="C20" s="255" t="str">
        <f t="shared" ref="C20:C50" si="4">IF(L20&lt;&gt;S20, CONCATENATE(TEXT(L20,0),"% (",TEXT(S20,0),"%)"), CONCATENATE(TEXT(L20,0),"%"))</f>
        <v>98% (95%)</v>
      </c>
      <c r="D20" s="267" t="str">
        <f t="shared" si="2"/>
        <v>1%</v>
      </c>
      <c r="E20" s="267" t="str">
        <f t="shared" si="1"/>
        <v>1% (0%)</v>
      </c>
      <c r="F20" s="123" t="str">
        <f t="shared" si="3"/>
        <v>0% (4%)</v>
      </c>
      <c r="G20" s="123"/>
      <c r="H20" s="21"/>
      <c r="I20" s="21"/>
      <c r="J20" s="125" t="s">
        <v>78</v>
      </c>
      <c r="K20" s="125" t="s">
        <v>78</v>
      </c>
      <c r="L20" s="123">
        <v>98</v>
      </c>
      <c r="M20" s="123">
        <v>1</v>
      </c>
      <c r="N20" s="123">
        <v>1</v>
      </c>
      <c r="O20" s="123">
        <v>0</v>
      </c>
      <c r="P20" s="123">
        <v>0</v>
      </c>
      <c r="Q20" s="21"/>
      <c r="R20" s="125" t="s">
        <v>78</v>
      </c>
      <c r="S20" s="123">
        <v>95</v>
      </c>
      <c r="T20" s="123">
        <v>1</v>
      </c>
      <c r="U20" s="123">
        <v>0</v>
      </c>
      <c r="V20" s="123">
        <v>4</v>
      </c>
      <c r="W20" s="123">
        <v>0</v>
      </c>
      <c r="X20" s="21"/>
      <c r="Y20" s="125" t="s">
        <v>78</v>
      </c>
      <c r="Z20" s="123"/>
      <c r="AA20" s="123"/>
      <c r="AB20" s="123"/>
      <c r="AC20" s="123"/>
      <c r="AD20" s="123"/>
      <c r="AE20" s="21"/>
      <c r="AF20" s="125" t="s">
        <v>78</v>
      </c>
      <c r="AG20" s="123">
        <v>99</v>
      </c>
      <c r="AH20" s="123">
        <v>1</v>
      </c>
      <c r="AI20" s="123"/>
      <c r="AJ20" s="123"/>
      <c r="AK20" s="123"/>
      <c r="AL20" s="21"/>
      <c r="AM20" s="21"/>
      <c r="AN20" s="21"/>
      <c r="AO20" s="125"/>
      <c r="AP20" s="89"/>
      <c r="AQ20" s="89"/>
      <c r="AR20" s="123"/>
      <c r="AS20" s="123"/>
      <c r="AT20" s="123"/>
      <c r="AU20" s="123"/>
      <c r="AV20" s="123"/>
      <c r="AW20" s="123"/>
      <c r="AX20" s="129"/>
      <c r="AY20" s="38"/>
      <c r="AZ20" s="125"/>
      <c r="BA20" s="89"/>
      <c r="BB20" s="123"/>
      <c r="BC20" s="123"/>
      <c r="BD20" s="123"/>
      <c r="BE20" s="123"/>
      <c r="BF20" s="123"/>
      <c r="BG20" s="123"/>
      <c r="BH20" s="155"/>
    </row>
    <row r="21" spans="1:60" ht="24.9" customHeight="1">
      <c r="B21" s="218" t="s">
        <v>21</v>
      </c>
      <c r="C21" s="255" t="str">
        <f t="shared" si="4"/>
        <v>97% (94%)</v>
      </c>
      <c r="D21" s="267" t="str">
        <f t="shared" si="2"/>
        <v>1% (3%)</v>
      </c>
      <c r="E21" s="267" t="str">
        <f t="shared" si="1"/>
        <v>0% (2%)</v>
      </c>
      <c r="F21" s="123"/>
      <c r="G21" s="267" t="str">
        <f t="shared" ref="G21:G50" si="5">IF(P21&lt;&gt;W21, CONCATENATE(TEXT(P21,0),"% (",TEXT(W21,0),"%)"), CONCATENATE(TEXT(P21,0),"%"))</f>
        <v>1% (2%)</v>
      </c>
      <c r="J21" s="125" t="s">
        <v>21</v>
      </c>
      <c r="K21" s="125" t="s">
        <v>21</v>
      </c>
      <c r="L21" s="123">
        <v>97</v>
      </c>
      <c r="M21" s="123">
        <v>1.4</v>
      </c>
      <c r="N21" s="123">
        <v>0.2</v>
      </c>
      <c r="O21" s="123">
        <v>0</v>
      </c>
      <c r="P21" s="123">
        <v>1.4</v>
      </c>
      <c r="R21" s="125" t="s">
        <v>21</v>
      </c>
      <c r="S21" s="123">
        <v>94</v>
      </c>
      <c r="T21" s="123">
        <v>3</v>
      </c>
      <c r="U21" s="123">
        <v>1.5</v>
      </c>
      <c r="V21" s="123">
        <v>0</v>
      </c>
      <c r="W21" s="123">
        <v>1.5</v>
      </c>
      <c r="Y21" s="125" t="s">
        <v>21</v>
      </c>
      <c r="Z21" s="123">
        <v>98</v>
      </c>
      <c r="AA21" s="123">
        <v>2</v>
      </c>
      <c r="AB21" s="123"/>
      <c r="AC21" s="123"/>
      <c r="AD21" s="123"/>
      <c r="AF21" s="125" t="s">
        <v>21</v>
      </c>
      <c r="AG21" s="123">
        <v>96</v>
      </c>
      <c r="AH21" s="123">
        <v>2</v>
      </c>
      <c r="AI21" s="123"/>
      <c r="AJ21" s="123"/>
      <c r="AK21" s="123">
        <v>2</v>
      </c>
      <c r="AO21" s="125" t="s">
        <v>21</v>
      </c>
      <c r="AP21" s="89" t="s">
        <v>123</v>
      </c>
      <c r="AQ21" s="89"/>
      <c r="AR21" s="163">
        <v>89</v>
      </c>
      <c r="AS21" s="123"/>
      <c r="AT21" s="123">
        <v>2</v>
      </c>
      <c r="AU21" s="123"/>
      <c r="AV21" s="123"/>
      <c r="AW21" s="123">
        <v>9</v>
      </c>
      <c r="AX21" s="129"/>
      <c r="AY21" s="38"/>
      <c r="AZ21" s="125" t="s">
        <v>21</v>
      </c>
      <c r="BA21" s="89" t="s">
        <v>123</v>
      </c>
      <c r="BB21" s="123">
        <v>82</v>
      </c>
      <c r="BC21" s="123"/>
      <c r="BD21" s="123">
        <v>1</v>
      </c>
      <c r="BE21" s="123"/>
      <c r="BF21" s="123"/>
      <c r="BG21" s="123">
        <v>17</v>
      </c>
      <c r="BH21" s="155"/>
    </row>
    <row r="22" spans="1:60" ht="24.9" customHeight="1">
      <c r="B22" s="218" t="s">
        <v>16</v>
      </c>
      <c r="C22" s="123"/>
      <c r="D22" s="267" t="str">
        <f t="shared" si="2"/>
        <v>1% (71%)</v>
      </c>
      <c r="E22" s="255" t="str">
        <f t="shared" si="1"/>
        <v>99% (26%)</v>
      </c>
      <c r="F22" s="123"/>
      <c r="G22" s="123"/>
      <c r="J22" s="125" t="s">
        <v>16</v>
      </c>
      <c r="K22" s="125" t="s">
        <v>16</v>
      </c>
      <c r="L22" s="123">
        <v>0</v>
      </c>
      <c r="M22" s="123">
        <v>1</v>
      </c>
      <c r="N22" s="123">
        <v>99</v>
      </c>
      <c r="O22" s="123">
        <v>0</v>
      </c>
      <c r="P22" s="123">
        <v>0</v>
      </c>
      <c r="R22" s="125" t="s">
        <v>16</v>
      </c>
      <c r="S22" s="123">
        <v>0</v>
      </c>
      <c r="T22" s="123">
        <v>71</v>
      </c>
      <c r="U22" s="123">
        <v>26</v>
      </c>
      <c r="V22" s="123">
        <v>0</v>
      </c>
      <c r="W22" s="123">
        <v>0</v>
      </c>
      <c r="Y22" s="125" t="s">
        <v>16</v>
      </c>
      <c r="Z22" s="123">
        <v>3</v>
      </c>
      <c r="AA22" s="123">
        <v>71</v>
      </c>
      <c r="AB22" s="123">
        <v>26</v>
      </c>
      <c r="AC22" s="123"/>
      <c r="AD22" s="123"/>
      <c r="AF22" s="125" t="s">
        <v>16</v>
      </c>
      <c r="AG22" s="123">
        <v>5</v>
      </c>
      <c r="AH22" s="123">
        <v>42</v>
      </c>
      <c r="AI22" s="123">
        <v>50</v>
      </c>
      <c r="AJ22" s="123"/>
      <c r="AK22" s="123"/>
      <c r="AO22" s="125" t="s">
        <v>16</v>
      </c>
      <c r="AP22" s="89" t="s">
        <v>121</v>
      </c>
      <c r="AQ22" s="89"/>
      <c r="AR22" s="123">
        <v>5</v>
      </c>
      <c r="AS22" s="123"/>
      <c r="AT22" s="123">
        <v>6</v>
      </c>
      <c r="AU22" s="123">
        <v>50</v>
      </c>
      <c r="AV22" s="123">
        <v>42</v>
      </c>
      <c r="AW22" s="123"/>
      <c r="AX22" s="129"/>
      <c r="AY22" s="38"/>
      <c r="AZ22" s="125" t="s">
        <v>16</v>
      </c>
      <c r="BA22" s="89" t="s">
        <v>121</v>
      </c>
      <c r="BB22" s="123">
        <v>5</v>
      </c>
      <c r="BC22" s="123"/>
      <c r="BD22" s="123">
        <v>6</v>
      </c>
      <c r="BE22" s="123">
        <v>50</v>
      </c>
      <c r="BF22" s="123">
        <v>42</v>
      </c>
      <c r="BG22" s="123"/>
      <c r="BH22" s="155"/>
    </row>
    <row r="23" spans="1:60" ht="24.9" customHeight="1">
      <c r="B23" s="218" t="s">
        <v>12</v>
      </c>
      <c r="C23" s="267" t="str">
        <f t="shared" si="4"/>
        <v>3%</v>
      </c>
      <c r="D23" s="220" t="str">
        <f t="shared" si="2"/>
        <v>25% (0%)</v>
      </c>
      <c r="E23" s="220" t="str">
        <f t="shared" si="1"/>
        <v>72% (96%)</v>
      </c>
      <c r="F23" s="123"/>
      <c r="G23" s="123" t="str">
        <f t="shared" si="5"/>
        <v>0% (1%)</v>
      </c>
      <c r="J23" s="125" t="s">
        <v>12</v>
      </c>
      <c r="K23" s="125" t="s">
        <v>12</v>
      </c>
      <c r="L23" s="123">
        <v>3</v>
      </c>
      <c r="M23" s="123">
        <v>25.29</v>
      </c>
      <c r="N23" s="123">
        <v>71.94</v>
      </c>
      <c r="O23" s="123">
        <v>0</v>
      </c>
      <c r="P23" s="123"/>
      <c r="R23" s="125" t="s">
        <v>12</v>
      </c>
      <c r="S23" s="123">
        <v>3</v>
      </c>
      <c r="T23" s="123">
        <v>0.21</v>
      </c>
      <c r="U23" s="123">
        <v>95.85</v>
      </c>
      <c r="V23" s="123">
        <v>0</v>
      </c>
      <c r="W23" s="123">
        <v>1</v>
      </c>
      <c r="Y23" s="125" t="s">
        <v>12</v>
      </c>
      <c r="Z23" s="123">
        <v>2</v>
      </c>
      <c r="AA23" s="123">
        <v>0.22</v>
      </c>
      <c r="AB23" s="123">
        <v>96.4</v>
      </c>
      <c r="AC23" s="123"/>
      <c r="AD23" s="123">
        <v>1</v>
      </c>
      <c r="AF23" s="125" t="s">
        <v>12</v>
      </c>
      <c r="AG23" s="123">
        <v>2</v>
      </c>
      <c r="AH23" s="123">
        <v>0.54</v>
      </c>
      <c r="AI23" s="123">
        <v>95.74</v>
      </c>
      <c r="AJ23" s="123"/>
      <c r="AK23" s="123">
        <v>1.72</v>
      </c>
      <c r="AO23" s="125" t="s">
        <v>12</v>
      </c>
      <c r="AP23" s="89" t="s">
        <v>122</v>
      </c>
      <c r="AQ23" s="89"/>
      <c r="AR23" s="123">
        <v>4.18</v>
      </c>
      <c r="AS23" s="123"/>
      <c r="AT23" s="123">
        <v>4.54</v>
      </c>
      <c r="AU23" s="163">
        <v>90.64</v>
      </c>
      <c r="AV23" s="123">
        <v>0.64</v>
      </c>
      <c r="AW23" s="123"/>
      <c r="AX23" s="129"/>
      <c r="AY23" s="38"/>
      <c r="AZ23" s="125" t="s">
        <v>12</v>
      </c>
      <c r="BA23" s="89" t="s">
        <v>122</v>
      </c>
      <c r="BB23" s="123">
        <v>2</v>
      </c>
      <c r="BC23" s="123"/>
      <c r="BD23" s="123">
        <v>4.5999999999999996</v>
      </c>
      <c r="BE23" s="123">
        <v>91.5</v>
      </c>
      <c r="BF23" s="123">
        <v>1.1499999999999999</v>
      </c>
      <c r="BG23" s="123">
        <v>0.39</v>
      </c>
      <c r="BH23" s="155"/>
    </row>
    <row r="24" spans="1:60" ht="24.9" customHeight="1">
      <c r="B24" s="218" t="s">
        <v>19</v>
      </c>
      <c r="C24" s="220" t="str">
        <f t="shared" si="4"/>
        <v>60%</v>
      </c>
      <c r="D24" s="123"/>
      <c r="E24" s="220" t="str">
        <f t="shared" si="1"/>
        <v>40%</v>
      </c>
      <c r="F24" s="123"/>
      <c r="G24" s="123"/>
      <c r="J24" s="125" t="s">
        <v>19</v>
      </c>
      <c r="K24" s="125" t="s">
        <v>19</v>
      </c>
      <c r="L24" s="123">
        <v>60</v>
      </c>
      <c r="M24" s="123"/>
      <c r="N24" s="123">
        <v>40</v>
      </c>
      <c r="O24" s="123"/>
      <c r="P24" s="123"/>
      <c r="R24" s="125" t="s">
        <v>19</v>
      </c>
      <c r="S24" s="123">
        <v>60</v>
      </c>
      <c r="T24" s="123"/>
      <c r="U24" s="123">
        <v>40</v>
      </c>
      <c r="V24" s="123"/>
      <c r="W24" s="123"/>
      <c r="Y24" s="125" t="s">
        <v>19</v>
      </c>
      <c r="Z24" s="123">
        <v>60</v>
      </c>
      <c r="AA24" s="123"/>
      <c r="AB24" s="123">
        <v>40</v>
      </c>
      <c r="AC24" s="123"/>
      <c r="AD24" s="123"/>
      <c r="AF24" s="125" t="s">
        <v>19</v>
      </c>
      <c r="AG24" s="123">
        <v>60</v>
      </c>
      <c r="AH24" s="123"/>
      <c r="AI24" s="123">
        <v>40</v>
      </c>
      <c r="AJ24" s="123"/>
      <c r="AK24" s="123"/>
      <c r="AO24" s="125" t="s">
        <v>19</v>
      </c>
      <c r="AP24" s="89" t="s">
        <v>121</v>
      </c>
      <c r="AQ24" s="89"/>
      <c r="AR24" s="123">
        <v>60</v>
      </c>
      <c r="AS24" s="123"/>
      <c r="AT24" s="123"/>
      <c r="AU24" s="123">
        <v>40</v>
      </c>
      <c r="AV24" s="123"/>
      <c r="AW24" s="123"/>
      <c r="AX24" s="129"/>
      <c r="AY24" s="38"/>
      <c r="AZ24" s="125" t="s">
        <v>19</v>
      </c>
      <c r="BA24" s="89" t="s">
        <v>121</v>
      </c>
      <c r="BB24" s="123">
        <v>60</v>
      </c>
      <c r="BC24" s="123"/>
      <c r="BD24" s="123"/>
      <c r="BE24" s="123">
        <v>40</v>
      </c>
      <c r="BF24" s="123"/>
      <c r="BG24" s="123"/>
      <c r="BH24" s="155"/>
    </row>
    <row r="25" spans="1:60" ht="24.9" customHeight="1">
      <c r="A25" s="21"/>
      <c r="B25" s="218" t="s">
        <v>20</v>
      </c>
      <c r="C25" s="255" t="str">
        <f t="shared" si="4"/>
        <v>90% (89%)</v>
      </c>
      <c r="D25" s="267" t="str">
        <f t="shared" si="2"/>
        <v>2% (4%)</v>
      </c>
      <c r="E25" s="267" t="str">
        <f t="shared" si="1"/>
        <v>8% (7%)</v>
      </c>
      <c r="F25" s="123"/>
      <c r="G25" s="123"/>
      <c r="H25" s="21"/>
      <c r="I25" s="21"/>
      <c r="J25" s="125" t="s">
        <v>20</v>
      </c>
      <c r="K25" s="125" t="s">
        <v>20</v>
      </c>
      <c r="L25" s="123">
        <v>90.09</v>
      </c>
      <c r="M25" s="123">
        <v>2.25</v>
      </c>
      <c r="N25" s="123">
        <v>7.62</v>
      </c>
      <c r="O25" s="123">
        <v>0</v>
      </c>
      <c r="P25" s="123">
        <v>0.04</v>
      </c>
      <c r="Q25" s="21"/>
      <c r="R25" s="125" t="s">
        <v>20</v>
      </c>
      <c r="S25" s="123">
        <v>88.92</v>
      </c>
      <c r="T25" s="123">
        <v>3.69</v>
      </c>
      <c r="U25" s="123">
        <v>7.34</v>
      </c>
      <c r="V25" s="123">
        <v>0</v>
      </c>
      <c r="W25" s="123">
        <v>0.04</v>
      </c>
      <c r="X25" s="21"/>
      <c r="Y25" s="125" t="s">
        <v>20</v>
      </c>
      <c r="Z25" s="123">
        <v>87.66</v>
      </c>
      <c r="AA25" s="123">
        <v>4.7300000000000004</v>
      </c>
      <c r="AB25" s="123">
        <v>7.57</v>
      </c>
      <c r="AC25" s="123"/>
      <c r="AD25" s="123">
        <v>0.04</v>
      </c>
      <c r="AE25" s="21"/>
      <c r="AF25" s="125" t="s">
        <v>20</v>
      </c>
      <c r="AG25" s="123">
        <v>87.55</v>
      </c>
      <c r="AH25" s="123">
        <v>4.7699999999999996</v>
      </c>
      <c r="AI25" s="123">
        <v>7.63</v>
      </c>
      <c r="AJ25" s="123"/>
      <c r="AK25" s="123">
        <v>0.05</v>
      </c>
      <c r="AL25" s="21"/>
      <c r="AM25" s="21"/>
      <c r="AN25" s="21"/>
      <c r="AO25" s="125" t="s">
        <v>20</v>
      </c>
      <c r="AP25" s="89" t="s">
        <v>122</v>
      </c>
      <c r="AQ25" s="89"/>
      <c r="AR25" s="163">
        <v>88</v>
      </c>
      <c r="AS25" s="123"/>
      <c r="AT25" s="123">
        <v>3.23</v>
      </c>
      <c r="AU25" s="123">
        <v>7.56</v>
      </c>
      <c r="AV25" s="123">
        <v>1.72</v>
      </c>
      <c r="AW25" s="123"/>
      <c r="AX25" s="129"/>
      <c r="AY25" s="38"/>
      <c r="AZ25" s="125" t="s">
        <v>20</v>
      </c>
      <c r="BA25" s="89" t="s">
        <v>122</v>
      </c>
      <c r="BB25" s="123">
        <v>86.59</v>
      </c>
      <c r="BC25" s="123"/>
      <c r="BD25" s="123">
        <v>3.24</v>
      </c>
      <c r="BE25" s="123">
        <v>9.64</v>
      </c>
      <c r="BF25" s="123">
        <v>0.43</v>
      </c>
      <c r="BG25" s="123">
        <v>0.09</v>
      </c>
      <c r="BH25" s="155"/>
    </row>
    <row r="26" spans="1:60" ht="24.9" customHeight="1">
      <c r="B26" s="218" t="s">
        <v>8</v>
      </c>
      <c r="C26" s="220" t="str">
        <f t="shared" si="4"/>
        <v>40%</v>
      </c>
      <c r="D26" s="220" t="str">
        <f t="shared" si="2"/>
        <v>50%</v>
      </c>
      <c r="E26" s="123"/>
      <c r="F26" s="267" t="str">
        <f t="shared" si="3"/>
        <v>5%</v>
      </c>
      <c r="G26" s="267" t="str">
        <f t="shared" si="5"/>
        <v>5%</v>
      </c>
      <c r="J26" s="125" t="s">
        <v>8</v>
      </c>
      <c r="K26" s="125" t="s">
        <v>8</v>
      </c>
      <c r="L26" s="123">
        <v>40</v>
      </c>
      <c r="M26" s="123">
        <v>50</v>
      </c>
      <c r="N26" s="123">
        <v>0</v>
      </c>
      <c r="O26" s="123">
        <v>5</v>
      </c>
      <c r="P26" s="123">
        <v>5</v>
      </c>
      <c r="R26" s="125" t="s">
        <v>8</v>
      </c>
      <c r="S26" s="123">
        <v>40</v>
      </c>
      <c r="T26" s="123">
        <v>50</v>
      </c>
      <c r="U26" s="123">
        <v>0</v>
      </c>
      <c r="V26" s="123">
        <v>5</v>
      </c>
      <c r="W26" s="123">
        <v>5</v>
      </c>
      <c r="Y26" s="125" t="s">
        <v>8</v>
      </c>
      <c r="Z26" s="123">
        <v>40</v>
      </c>
      <c r="AA26" s="123">
        <v>50</v>
      </c>
      <c r="AB26" s="123"/>
      <c r="AC26" s="123">
        <v>5</v>
      </c>
      <c r="AD26" s="123">
        <v>5</v>
      </c>
      <c r="AF26" s="125" t="s">
        <v>8</v>
      </c>
      <c r="AG26" s="123">
        <v>40</v>
      </c>
      <c r="AH26" s="123">
        <v>45</v>
      </c>
      <c r="AI26" s="123"/>
      <c r="AJ26" s="123">
        <v>5</v>
      </c>
      <c r="AK26" s="123">
        <v>10</v>
      </c>
      <c r="AO26" s="125" t="s">
        <v>8</v>
      </c>
      <c r="AP26" s="89" t="s">
        <v>119</v>
      </c>
      <c r="AQ26" s="89"/>
      <c r="AR26" s="123">
        <v>35</v>
      </c>
      <c r="AS26" s="123">
        <v>5</v>
      </c>
      <c r="AT26" s="123"/>
      <c r="AU26" s="123"/>
      <c r="AV26" s="123">
        <v>50</v>
      </c>
      <c r="AW26" s="123">
        <v>10</v>
      </c>
      <c r="AX26" s="129"/>
      <c r="AY26" s="38"/>
      <c r="AZ26" s="125" t="s">
        <v>8</v>
      </c>
      <c r="BA26" s="89" t="s">
        <v>119</v>
      </c>
      <c r="BB26" s="123">
        <v>35</v>
      </c>
      <c r="BC26" s="123">
        <v>5</v>
      </c>
      <c r="BD26" s="123"/>
      <c r="BE26" s="123"/>
      <c r="BF26" s="123">
        <v>50</v>
      </c>
      <c r="BG26" s="123">
        <v>10</v>
      </c>
      <c r="BH26" s="155"/>
    </row>
    <row r="27" spans="1:60" ht="24.9" customHeight="1">
      <c r="B27" s="218" t="s">
        <v>15</v>
      </c>
      <c r="C27" s="123"/>
      <c r="D27" s="220" t="str">
        <f t="shared" si="2"/>
        <v>25% (20%)</v>
      </c>
      <c r="E27" s="220" t="str">
        <f t="shared" si="1"/>
        <v>70% (75%)</v>
      </c>
      <c r="F27" s="123"/>
      <c r="G27" s="267" t="str">
        <f t="shared" si="5"/>
        <v>5%</v>
      </c>
      <c r="J27" s="125" t="s">
        <v>15</v>
      </c>
      <c r="K27" s="125" t="s">
        <v>15</v>
      </c>
      <c r="L27" s="123">
        <v>0</v>
      </c>
      <c r="M27" s="123">
        <v>25</v>
      </c>
      <c r="N27" s="123">
        <v>70</v>
      </c>
      <c r="O27" s="123">
        <v>0</v>
      </c>
      <c r="P27" s="123">
        <v>5</v>
      </c>
      <c r="R27" s="125" t="s">
        <v>15</v>
      </c>
      <c r="S27" s="123">
        <v>0</v>
      </c>
      <c r="T27" s="123">
        <v>20</v>
      </c>
      <c r="U27" s="123">
        <v>75</v>
      </c>
      <c r="V27" s="123">
        <v>0</v>
      </c>
      <c r="W27" s="123">
        <v>5</v>
      </c>
      <c r="Y27" s="125" t="s">
        <v>15</v>
      </c>
      <c r="Z27" s="123"/>
      <c r="AA27" s="123">
        <v>20</v>
      </c>
      <c r="AB27" s="123">
        <v>75</v>
      </c>
      <c r="AC27" s="123"/>
      <c r="AD27" s="123">
        <v>5</v>
      </c>
      <c r="AF27" s="125" t="s">
        <v>15</v>
      </c>
      <c r="AG27" s="123"/>
      <c r="AH27" s="123">
        <v>35</v>
      </c>
      <c r="AI27" s="123">
        <v>60</v>
      </c>
      <c r="AJ27" s="123"/>
      <c r="AK27" s="123">
        <v>5</v>
      </c>
      <c r="AO27" s="125" t="s">
        <v>15</v>
      </c>
      <c r="AP27" s="89" t="s">
        <v>122</v>
      </c>
      <c r="AQ27" s="89"/>
      <c r="AR27" s="123"/>
      <c r="AS27" s="123"/>
      <c r="AT27" s="123"/>
      <c r="AU27" s="123">
        <v>55</v>
      </c>
      <c r="AV27" s="123">
        <v>50</v>
      </c>
      <c r="AW27" s="123">
        <v>5</v>
      </c>
      <c r="AX27" s="129"/>
      <c r="AY27" s="38"/>
      <c r="AZ27" s="125" t="s">
        <v>15</v>
      </c>
      <c r="BA27" s="89" t="s">
        <v>122</v>
      </c>
      <c r="BB27" s="123"/>
      <c r="BC27" s="123"/>
      <c r="BD27" s="123"/>
      <c r="BE27" s="123">
        <v>55</v>
      </c>
      <c r="BF27" s="123">
        <v>50</v>
      </c>
      <c r="BG27" s="123">
        <v>5</v>
      </c>
      <c r="BH27" s="155"/>
    </row>
    <row r="28" spans="1:60" ht="24.9" customHeight="1">
      <c r="B28" s="218" t="s">
        <v>6</v>
      </c>
      <c r="C28" s="267" t="str">
        <f t="shared" si="4"/>
        <v>16%</v>
      </c>
      <c r="D28" s="123" t="str">
        <f t="shared" si="2"/>
        <v>0% (1%)</v>
      </c>
      <c r="E28" s="220" t="str">
        <f t="shared" si="1"/>
        <v>72% (74%)</v>
      </c>
      <c r="F28" s="267" t="str">
        <f t="shared" si="3"/>
        <v>10% (9%)</v>
      </c>
      <c r="G28" s="267" t="str">
        <f t="shared" si="5"/>
        <v>2% (0%)</v>
      </c>
      <c r="J28" s="125" t="s">
        <v>6</v>
      </c>
      <c r="K28" s="125" t="s">
        <v>6</v>
      </c>
      <c r="L28" s="123">
        <v>16</v>
      </c>
      <c r="M28" s="123">
        <v>0.24</v>
      </c>
      <c r="N28" s="123">
        <v>72</v>
      </c>
      <c r="O28" s="123">
        <v>9.76</v>
      </c>
      <c r="P28" s="123">
        <v>2</v>
      </c>
      <c r="R28" s="125" t="s">
        <v>6</v>
      </c>
      <c r="S28" s="123">
        <v>16</v>
      </c>
      <c r="T28" s="123">
        <v>1</v>
      </c>
      <c r="U28" s="123">
        <v>74</v>
      </c>
      <c r="V28" s="123">
        <v>9</v>
      </c>
      <c r="W28" s="123"/>
      <c r="Y28" s="125" t="s">
        <v>6</v>
      </c>
      <c r="Z28" s="123">
        <v>14</v>
      </c>
      <c r="AA28" s="123">
        <v>1</v>
      </c>
      <c r="AB28" s="123">
        <v>84</v>
      </c>
      <c r="AC28" s="123">
        <v>1</v>
      </c>
      <c r="AD28" s="123"/>
      <c r="AF28" s="125" t="s">
        <v>6</v>
      </c>
      <c r="AG28" s="123">
        <v>10</v>
      </c>
      <c r="AH28" s="123">
        <v>1</v>
      </c>
      <c r="AI28" s="123">
        <v>86</v>
      </c>
      <c r="AJ28" s="123">
        <v>1</v>
      </c>
      <c r="AK28" s="123"/>
      <c r="AO28" s="125" t="s">
        <v>6</v>
      </c>
      <c r="AP28" s="89" t="s">
        <v>121</v>
      </c>
      <c r="AQ28" s="89"/>
      <c r="AR28" s="123">
        <v>10</v>
      </c>
      <c r="AS28" s="123">
        <v>1</v>
      </c>
      <c r="AT28" s="123">
        <v>2</v>
      </c>
      <c r="AU28" s="163">
        <v>86</v>
      </c>
      <c r="AV28" s="123">
        <v>1</v>
      </c>
      <c r="AW28" s="123"/>
      <c r="AX28" s="129"/>
      <c r="AY28" s="38"/>
      <c r="AZ28" s="125" t="s">
        <v>6</v>
      </c>
      <c r="BA28" s="89" t="s">
        <v>121</v>
      </c>
      <c r="BB28" s="123">
        <v>10</v>
      </c>
      <c r="BC28" s="123">
        <v>2</v>
      </c>
      <c r="BD28" s="123">
        <v>2</v>
      </c>
      <c r="BE28" s="123">
        <v>86</v>
      </c>
      <c r="BF28" s="123">
        <v>1</v>
      </c>
      <c r="BG28" s="123"/>
      <c r="BH28" s="155"/>
    </row>
    <row r="29" spans="1:60" ht="24.9" customHeight="1">
      <c r="B29" s="218" t="s">
        <v>11</v>
      </c>
      <c r="C29" s="255" t="str">
        <f t="shared" si="4"/>
        <v>82% (91%)</v>
      </c>
      <c r="D29" s="267" t="str">
        <f t="shared" si="2"/>
        <v>12% (9%)</v>
      </c>
      <c r="E29" s="267" t="str">
        <f t="shared" si="1"/>
        <v>6% (0%)</v>
      </c>
      <c r="F29" s="123"/>
      <c r="G29" s="123"/>
      <c r="J29" s="125" t="s">
        <v>11</v>
      </c>
      <c r="K29" s="125" t="s">
        <v>11</v>
      </c>
      <c r="L29" s="123">
        <v>82</v>
      </c>
      <c r="M29" s="123">
        <v>12</v>
      </c>
      <c r="N29" s="123">
        <v>6</v>
      </c>
      <c r="O29" s="123">
        <v>0</v>
      </c>
      <c r="P29" s="123">
        <v>0</v>
      </c>
      <c r="R29" s="125" t="s">
        <v>11</v>
      </c>
      <c r="S29" s="123">
        <v>91</v>
      </c>
      <c r="T29" s="123">
        <v>9</v>
      </c>
      <c r="U29" s="123">
        <v>0</v>
      </c>
      <c r="V29" s="123">
        <v>0</v>
      </c>
      <c r="W29" s="123">
        <v>0</v>
      </c>
      <c r="Y29" s="125" t="s">
        <v>11</v>
      </c>
      <c r="Z29" s="123">
        <v>86</v>
      </c>
      <c r="AA29" s="123">
        <v>14</v>
      </c>
      <c r="AB29" s="123"/>
      <c r="AC29" s="123"/>
      <c r="AD29" s="123"/>
      <c r="AF29" s="125" t="s">
        <v>11</v>
      </c>
      <c r="AG29" s="123">
        <v>86</v>
      </c>
      <c r="AH29" s="123">
        <v>14</v>
      </c>
      <c r="AI29" s="123"/>
      <c r="AJ29" s="123"/>
      <c r="AK29" s="123"/>
      <c r="AO29" s="125" t="s">
        <v>11</v>
      </c>
      <c r="AP29" s="89" t="s">
        <v>119</v>
      </c>
      <c r="AQ29" s="89"/>
      <c r="AR29" s="163">
        <v>85</v>
      </c>
      <c r="AS29" s="123"/>
      <c r="AT29" s="123">
        <v>10</v>
      </c>
      <c r="AU29" s="123"/>
      <c r="AV29" s="123">
        <v>5</v>
      </c>
      <c r="AW29" s="123">
        <v>17</v>
      </c>
      <c r="AX29" s="129"/>
      <c r="AY29" s="38"/>
      <c r="AZ29" s="125" t="s">
        <v>11</v>
      </c>
      <c r="BA29" s="89" t="s">
        <v>119</v>
      </c>
      <c r="BB29" s="123">
        <v>72</v>
      </c>
      <c r="BC29" s="123"/>
      <c r="BD29" s="123">
        <v>14</v>
      </c>
      <c r="BE29" s="123"/>
      <c r="BF29" s="123"/>
      <c r="BG29" s="123">
        <v>17</v>
      </c>
      <c r="BH29" s="155"/>
    </row>
    <row r="30" spans="1:60" ht="24.9" customHeight="1">
      <c r="B30" s="218" t="s">
        <v>26</v>
      </c>
      <c r="C30" s="267" t="str">
        <f t="shared" si="4"/>
        <v>20%</v>
      </c>
      <c r="D30" s="267" t="str">
        <f t="shared" si="2"/>
        <v>1% (2%)</v>
      </c>
      <c r="E30" s="220" t="str">
        <f t="shared" si="1"/>
        <v>50% (49%)</v>
      </c>
      <c r="F30" s="220" t="str">
        <f t="shared" si="3"/>
        <v>30%</v>
      </c>
      <c r="G30" s="123"/>
      <c r="J30" s="125" t="s">
        <v>26</v>
      </c>
      <c r="K30" s="125" t="s">
        <v>26</v>
      </c>
      <c r="L30" s="123">
        <v>20</v>
      </c>
      <c r="M30" s="123">
        <v>0.6</v>
      </c>
      <c r="N30" s="123">
        <v>49.5</v>
      </c>
      <c r="O30" s="123">
        <v>30</v>
      </c>
      <c r="P30" s="123">
        <v>0</v>
      </c>
      <c r="R30" s="125" t="s">
        <v>26</v>
      </c>
      <c r="S30" s="123">
        <v>20</v>
      </c>
      <c r="T30" s="123">
        <v>1.5620000000000001</v>
      </c>
      <c r="U30" s="123">
        <v>48.554000000000002</v>
      </c>
      <c r="V30" s="123">
        <v>30</v>
      </c>
      <c r="W30" s="123">
        <v>0</v>
      </c>
      <c r="Y30" s="125" t="s">
        <v>26</v>
      </c>
      <c r="Z30" s="123">
        <v>23</v>
      </c>
      <c r="AA30" s="123">
        <v>1</v>
      </c>
      <c r="AB30" s="123">
        <v>70</v>
      </c>
      <c r="AC30" s="123">
        <v>6</v>
      </c>
      <c r="AD30" s="123"/>
      <c r="AF30" s="125" t="s">
        <v>26</v>
      </c>
      <c r="AG30" s="123"/>
      <c r="AH30" s="123"/>
      <c r="AI30" s="123"/>
      <c r="AJ30" s="123"/>
      <c r="AK30" s="123"/>
      <c r="AO30" s="126" t="s">
        <v>26</v>
      </c>
      <c r="AP30" s="89" t="s">
        <v>121</v>
      </c>
      <c r="AQ30" s="90"/>
      <c r="AR30" s="123" t="s">
        <v>79</v>
      </c>
      <c r="AS30" s="123" t="s">
        <v>79</v>
      </c>
      <c r="AT30" s="123" t="s">
        <v>79</v>
      </c>
      <c r="AU30" s="123" t="s">
        <v>79</v>
      </c>
      <c r="AV30" s="123" t="s">
        <v>79</v>
      </c>
      <c r="AW30" s="123" t="s">
        <v>79</v>
      </c>
      <c r="AX30" s="129"/>
      <c r="AY30" s="38"/>
      <c r="AZ30" s="126" t="s">
        <v>26</v>
      </c>
      <c r="BA30" s="89" t="s">
        <v>121</v>
      </c>
      <c r="BB30" s="123" t="s">
        <v>79</v>
      </c>
      <c r="BC30" s="123" t="s">
        <v>79</v>
      </c>
      <c r="BD30" s="123" t="s">
        <v>79</v>
      </c>
      <c r="BE30" s="123" t="s">
        <v>79</v>
      </c>
      <c r="BF30" s="123" t="s">
        <v>79</v>
      </c>
      <c r="BG30" s="123" t="s">
        <v>79</v>
      </c>
      <c r="BH30" s="155"/>
    </row>
    <row r="31" spans="1:60" ht="24.9" customHeight="1">
      <c r="B31" s="218" t="s">
        <v>278</v>
      </c>
      <c r="C31" s="267" t="str">
        <f t="shared" si="4"/>
        <v>4%</v>
      </c>
      <c r="D31" s="267" t="str">
        <f t="shared" si="2"/>
        <v>3% (2%)</v>
      </c>
      <c r="E31" s="255" t="str">
        <f t="shared" si="1"/>
        <v>93% (94%)</v>
      </c>
      <c r="F31" s="123"/>
      <c r="G31" s="123"/>
      <c r="J31" s="125" t="s">
        <v>125</v>
      </c>
      <c r="K31" s="125" t="s">
        <v>171</v>
      </c>
      <c r="L31" s="123">
        <v>4</v>
      </c>
      <c r="M31" s="123">
        <v>3</v>
      </c>
      <c r="N31" s="123">
        <v>93</v>
      </c>
      <c r="O31" s="123">
        <v>0</v>
      </c>
      <c r="P31" s="123">
        <v>0</v>
      </c>
      <c r="R31" s="125" t="s">
        <v>125</v>
      </c>
      <c r="S31" s="123">
        <v>4</v>
      </c>
      <c r="T31" s="123">
        <v>2</v>
      </c>
      <c r="U31" s="123">
        <v>94</v>
      </c>
      <c r="V31" s="123">
        <v>0</v>
      </c>
      <c r="W31" s="123">
        <v>0</v>
      </c>
      <c r="Y31" s="125" t="s">
        <v>125</v>
      </c>
      <c r="Z31" s="123">
        <v>3</v>
      </c>
      <c r="AA31" s="123">
        <v>2</v>
      </c>
      <c r="AB31" s="123">
        <v>95</v>
      </c>
      <c r="AC31" s="123"/>
      <c r="AD31" s="123"/>
      <c r="AF31" s="125" t="s">
        <v>125</v>
      </c>
      <c r="AG31" s="123">
        <v>10</v>
      </c>
      <c r="AH31" s="123">
        <v>5</v>
      </c>
      <c r="AI31" s="123">
        <v>85</v>
      </c>
      <c r="AJ31" s="123"/>
      <c r="AK31" s="123"/>
      <c r="AO31" s="125" t="s">
        <v>125</v>
      </c>
      <c r="AP31" s="89" t="s">
        <v>119</v>
      </c>
      <c r="AQ31" s="89"/>
      <c r="AR31" s="123">
        <v>20</v>
      </c>
      <c r="AS31" s="123"/>
      <c r="AT31" s="123">
        <v>5</v>
      </c>
      <c r="AU31" s="123">
        <v>70</v>
      </c>
      <c r="AV31" s="123">
        <v>5</v>
      </c>
      <c r="AW31" s="123"/>
      <c r="AX31" s="129"/>
      <c r="AY31" s="38"/>
      <c r="AZ31" s="125" t="s">
        <v>125</v>
      </c>
      <c r="BA31" s="89" t="s">
        <v>119</v>
      </c>
      <c r="BB31" s="123">
        <v>2</v>
      </c>
      <c r="BC31" s="123"/>
      <c r="BD31" s="123">
        <v>3</v>
      </c>
      <c r="BE31" s="123">
        <v>2</v>
      </c>
      <c r="BF31" s="123">
        <v>13</v>
      </c>
      <c r="BG31" s="123"/>
      <c r="BH31" s="155"/>
    </row>
    <row r="32" spans="1:60" ht="24.9" customHeight="1">
      <c r="B32" s="218" t="s">
        <v>2</v>
      </c>
      <c r="C32" s="123" t="str">
        <f t="shared" si="4"/>
        <v>0% (10%)</v>
      </c>
      <c r="D32" s="220" t="str">
        <f t="shared" si="2"/>
        <v>50% (33%)</v>
      </c>
      <c r="E32" s="220" t="str">
        <f t="shared" si="1"/>
        <v>50% (57%)</v>
      </c>
      <c r="F32" s="123"/>
      <c r="G32" s="123"/>
      <c r="J32" s="125" t="s">
        <v>2</v>
      </c>
      <c r="K32" s="125" t="s">
        <v>2</v>
      </c>
      <c r="L32" s="123">
        <v>0</v>
      </c>
      <c r="M32" s="123">
        <v>50</v>
      </c>
      <c r="N32" s="123">
        <v>50</v>
      </c>
      <c r="O32" s="123"/>
      <c r="P32" s="123"/>
      <c r="R32" s="125" t="s">
        <v>2</v>
      </c>
      <c r="S32" s="123">
        <v>10</v>
      </c>
      <c r="T32" s="123">
        <v>33</v>
      </c>
      <c r="U32" s="123">
        <v>57</v>
      </c>
      <c r="V32" s="123"/>
      <c r="W32" s="123"/>
      <c r="Y32" s="125" t="s">
        <v>2</v>
      </c>
      <c r="Z32" s="123"/>
      <c r="AA32" s="123"/>
      <c r="AB32" s="123"/>
      <c r="AC32" s="123"/>
      <c r="AD32" s="123"/>
      <c r="AF32" s="125" t="s">
        <v>2</v>
      </c>
      <c r="AG32" s="123">
        <v>14</v>
      </c>
      <c r="AH32" s="123">
        <v>20</v>
      </c>
      <c r="AI32" s="123">
        <v>66</v>
      </c>
      <c r="AJ32" s="123"/>
      <c r="AK32" s="123"/>
      <c r="AO32" s="126" t="s">
        <v>2</v>
      </c>
      <c r="AP32" s="89" t="s">
        <v>121</v>
      </c>
      <c r="AQ32" s="90"/>
      <c r="AR32" s="123"/>
      <c r="AS32" s="123"/>
      <c r="AT32" s="123">
        <v>5</v>
      </c>
      <c r="AU32" s="123">
        <v>72</v>
      </c>
      <c r="AV32" s="123">
        <v>22</v>
      </c>
      <c r="AW32" s="123"/>
      <c r="AX32" s="129"/>
      <c r="AY32" s="38"/>
      <c r="AZ32" s="126" t="s">
        <v>2</v>
      </c>
      <c r="BA32" s="89" t="s">
        <v>121</v>
      </c>
      <c r="BB32" s="123"/>
      <c r="BC32" s="123"/>
      <c r="BD32" s="123">
        <v>5</v>
      </c>
      <c r="BE32" s="123">
        <v>88</v>
      </c>
      <c r="BF32" s="123">
        <v>8</v>
      </c>
      <c r="BG32" s="123"/>
      <c r="BH32" s="155"/>
    </row>
    <row r="33" spans="2:60" ht="24.9" customHeight="1">
      <c r="B33" s="218" t="s">
        <v>36</v>
      </c>
      <c r="C33" s="123"/>
      <c r="D33" s="220" t="str">
        <f t="shared" si="2"/>
        <v>35% (20%)</v>
      </c>
      <c r="E33" s="220" t="str">
        <f t="shared" si="1"/>
        <v>25% (56%)</v>
      </c>
      <c r="F33" s="220" t="str">
        <f t="shared" si="3"/>
        <v>40% (24%)</v>
      </c>
      <c r="G33" s="123"/>
      <c r="J33" s="125" t="s">
        <v>36</v>
      </c>
      <c r="K33" s="125" t="s">
        <v>36</v>
      </c>
      <c r="L33" s="123">
        <v>0</v>
      </c>
      <c r="M33" s="123">
        <v>35</v>
      </c>
      <c r="N33" s="123">
        <v>25</v>
      </c>
      <c r="O33" s="123">
        <v>40</v>
      </c>
      <c r="P33" s="123">
        <v>0</v>
      </c>
      <c r="R33" s="125" t="s">
        <v>36</v>
      </c>
      <c r="S33" s="123">
        <v>0</v>
      </c>
      <c r="T33" s="123">
        <v>20</v>
      </c>
      <c r="U33" s="123">
        <v>56</v>
      </c>
      <c r="V33" s="123">
        <v>24</v>
      </c>
      <c r="W33" s="123"/>
      <c r="Y33" s="125" t="s">
        <v>36</v>
      </c>
      <c r="Z33" s="123">
        <v>14</v>
      </c>
      <c r="AA33" s="123">
        <v>17</v>
      </c>
      <c r="AB33" s="123">
        <v>69</v>
      </c>
      <c r="AC33" s="123"/>
      <c r="AD33" s="123"/>
      <c r="AF33" s="125" t="s">
        <v>36</v>
      </c>
      <c r="AG33" s="123"/>
      <c r="AH33" s="123">
        <v>25</v>
      </c>
      <c r="AI33" s="123">
        <v>42</v>
      </c>
      <c r="AJ33" s="123">
        <v>33</v>
      </c>
      <c r="AK33" s="123"/>
      <c r="AO33" s="126" t="s">
        <v>36</v>
      </c>
      <c r="AP33" s="89" t="s">
        <v>122</v>
      </c>
      <c r="AQ33" s="90"/>
      <c r="AR33" s="123" t="s">
        <v>79</v>
      </c>
      <c r="AS33" s="123" t="s">
        <v>79</v>
      </c>
      <c r="AT33" s="123" t="s">
        <v>79</v>
      </c>
      <c r="AU33" s="123" t="s">
        <v>79</v>
      </c>
      <c r="AV33" s="123" t="s">
        <v>79</v>
      </c>
      <c r="AW33" s="123" t="s">
        <v>79</v>
      </c>
      <c r="AX33" s="129"/>
      <c r="AY33" s="38"/>
      <c r="AZ33" s="126" t="s">
        <v>36</v>
      </c>
      <c r="BA33" s="89" t="s">
        <v>122</v>
      </c>
      <c r="BB33" s="123" t="s">
        <v>79</v>
      </c>
      <c r="BC33" s="123" t="s">
        <v>79</v>
      </c>
      <c r="BD33" s="123" t="s">
        <v>79</v>
      </c>
      <c r="BE33" s="123" t="s">
        <v>79</v>
      </c>
      <c r="BF33" s="123" t="s">
        <v>79</v>
      </c>
      <c r="BG33" s="123" t="s">
        <v>79</v>
      </c>
      <c r="BH33" s="155"/>
    </row>
    <row r="34" spans="2:60" ht="24.9" customHeight="1">
      <c r="B34" s="218" t="s">
        <v>17</v>
      </c>
      <c r="C34" s="123"/>
      <c r="D34" s="255" t="str">
        <f t="shared" si="2"/>
        <v>20%</v>
      </c>
      <c r="E34" s="255" t="str">
        <f t="shared" si="1"/>
        <v>70%</v>
      </c>
      <c r="F34" s="123"/>
      <c r="G34" s="267" t="str">
        <f t="shared" si="5"/>
        <v>5%</v>
      </c>
      <c r="J34" s="198" t="s">
        <v>17</v>
      </c>
      <c r="K34" s="198" t="s">
        <v>17</v>
      </c>
      <c r="L34" s="123">
        <v>0</v>
      </c>
      <c r="M34" s="123">
        <v>20</v>
      </c>
      <c r="N34" s="123">
        <v>70</v>
      </c>
      <c r="O34" s="123"/>
      <c r="P34" s="123">
        <v>5</v>
      </c>
      <c r="R34" s="198" t="s">
        <v>17</v>
      </c>
      <c r="S34" s="123">
        <v>0</v>
      </c>
      <c r="T34" s="123">
        <v>20</v>
      </c>
      <c r="U34" s="123">
        <v>70</v>
      </c>
      <c r="V34" s="123"/>
      <c r="W34" s="123">
        <v>5</v>
      </c>
      <c r="Y34" s="125" t="s">
        <v>17</v>
      </c>
      <c r="Z34" s="123"/>
      <c r="AA34" s="123">
        <v>14</v>
      </c>
      <c r="AB34" s="123">
        <v>66</v>
      </c>
      <c r="AC34" s="123">
        <v>20</v>
      </c>
      <c r="AD34" s="123"/>
      <c r="AF34" s="125" t="s">
        <v>17</v>
      </c>
      <c r="AG34" s="123"/>
      <c r="AH34" s="123">
        <v>20</v>
      </c>
      <c r="AI34" s="123">
        <v>70</v>
      </c>
      <c r="AJ34" s="123"/>
      <c r="AK34" s="123">
        <v>10</v>
      </c>
      <c r="AO34" s="125" t="s">
        <v>17</v>
      </c>
      <c r="AP34" s="89" t="s">
        <v>119</v>
      </c>
      <c r="AQ34" s="89"/>
      <c r="AR34" s="123"/>
      <c r="AS34" s="123"/>
      <c r="AT34" s="123"/>
      <c r="AU34" s="123">
        <v>1</v>
      </c>
      <c r="AV34" s="123"/>
      <c r="AW34" s="123"/>
      <c r="AX34" s="129"/>
      <c r="AY34" s="38"/>
      <c r="AZ34" s="125" t="s">
        <v>17</v>
      </c>
      <c r="BA34" s="89" t="s">
        <v>119</v>
      </c>
      <c r="BB34" s="123"/>
      <c r="BC34" s="123"/>
      <c r="BD34" s="123"/>
      <c r="BE34" s="123">
        <v>1</v>
      </c>
      <c r="BF34" s="123"/>
      <c r="BG34" s="123"/>
      <c r="BH34" s="155"/>
    </row>
    <row r="35" spans="2:60" ht="24" hidden="1" customHeight="1">
      <c r="B35" s="250" t="s">
        <v>66</v>
      </c>
      <c r="C35" s="123"/>
      <c r="D35" s="123"/>
      <c r="E35" s="123"/>
      <c r="F35" s="123"/>
      <c r="G35" s="123"/>
      <c r="J35" s="125"/>
      <c r="K35" s="125" t="s">
        <v>66</v>
      </c>
      <c r="L35" s="123"/>
      <c r="M35" s="123"/>
      <c r="N35" s="123"/>
      <c r="O35" s="123"/>
      <c r="P35" s="123"/>
      <c r="R35" s="125"/>
      <c r="S35" s="123"/>
      <c r="T35" s="123"/>
      <c r="U35" s="123"/>
      <c r="V35" s="123"/>
      <c r="W35" s="123"/>
      <c r="Y35" s="125" t="s">
        <v>66</v>
      </c>
      <c r="Z35" s="123"/>
      <c r="AA35" s="123"/>
      <c r="AB35" s="123"/>
      <c r="AC35" s="123"/>
      <c r="AD35" s="123"/>
      <c r="AF35" s="125" t="s">
        <v>66</v>
      </c>
      <c r="AG35" s="123"/>
      <c r="AH35" s="123"/>
      <c r="AI35" s="123"/>
      <c r="AJ35" s="123"/>
      <c r="AK35" s="123"/>
      <c r="AO35" s="125" t="s">
        <v>66</v>
      </c>
      <c r="AP35" s="89" t="s">
        <v>119</v>
      </c>
      <c r="AQ35" s="89"/>
      <c r="AR35" s="123" t="s">
        <v>79</v>
      </c>
      <c r="AS35" s="123" t="s">
        <v>79</v>
      </c>
      <c r="AT35" s="123" t="s">
        <v>79</v>
      </c>
      <c r="AU35" s="123" t="s">
        <v>79</v>
      </c>
      <c r="AV35" s="123" t="s">
        <v>79</v>
      </c>
      <c r="AW35" s="123" t="s">
        <v>79</v>
      </c>
      <c r="AX35" s="129"/>
      <c r="AY35" s="38"/>
      <c r="AZ35" s="125" t="s">
        <v>66</v>
      </c>
      <c r="BA35" s="89" t="s">
        <v>119</v>
      </c>
      <c r="BB35" s="123"/>
      <c r="BC35" s="123"/>
      <c r="BD35" s="123"/>
      <c r="BE35" s="123"/>
      <c r="BF35" s="123"/>
      <c r="BG35" s="123"/>
      <c r="BH35" s="155"/>
    </row>
    <row r="36" spans="2:60" ht="24.9" customHeight="1">
      <c r="B36" s="218" t="s">
        <v>31</v>
      </c>
      <c r="C36" s="123"/>
      <c r="D36" s="220" t="str">
        <f t="shared" si="2"/>
        <v>41% (7%)</v>
      </c>
      <c r="E36" s="220" t="str">
        <f t="shared" si="1"/>
        <v>58% (92%)</v>
      </c>
      <c r="F36" s="123"/>
      <c r="G36" s="267" t="str">
        <f t="shared" si="5"/>
        <v>1%</v>
      </c>
      <c r="J36" s="197" t="s">
        <v>31</v>
      </c>
      <c r="K36" s="197" t="s">
        <v>31</v>
      </c>
      <c r="L36" s="123">
        <v>0</v>
      </c>
      <c r="M36" s="123">
        <v>41</v>
      </c>
      <c r="N36" s="123">
        <v>58</v>
      </c>
      <c r="O36" s="123">
        <v>0</v>
      </c>
      <c r="P36" s="123">
        <v>1</v>
      </c>
      <c r="R36" s="197" t="s">
        <v>31</v>
      </c>
      <c r="S36" s="123">
        <v>0</v>
      </c>
      <c r="T36" s="123">
        <v>7</v>
      </c>
      <c r="U36" s="123">
        <v>92</v>
      </c>
      <c r="V36" s="123">
        <v>0</v>
      </c>
      <c r="W36" s="123">
        <v>1</v>
      </c>
      <c r="Y36" s="125" t="s">
        <v>31</v>
      </c>
      <c r="Z36" s="123"/>
      <c r="AA36" s="123">
        <v>7</v>
      </c>
      <c r="AB36" s="123">
        <v>92</v>
      </c>
      <c r="AC36" s="123"/>
      <c r="AD36" s="123">
        <v>1</v>
      </c>
      <c r="AF36" s="125" t="s">
        <v>31</v>
      </c>
      <c r="AG36" s="123"/>
      <c r="AH36" s="123">
        <v>7</v>
      </c>
      <c r="AI36" s="123">
        <v>92</v>
      </c>
      <c r="AJ36" s="123"/>
      <c r="AK36" s="123">
        <v>1</v>
      </c>
      <c r="AO36" s="126" t="s">
        <v>31</v>
      </c>
      <c r="AP36" s="89" t="s">
        <v>122</v>
      </c>
      <c r="AQ36" s="90"/>
      <c r="AR36" s="123"/>
      <c r="AS36" s="123"/>
      <c r="AT36" s="123">
        <v>6</v>
      </c>
      <c r="AU36" s="163">
        <v>92</v>
      </c>
      <c r="AV36" s="123">
        <v>1</v>
      </c>
      <c r="AW36" s="123">
        <v>1</v>
      </c>
      <c r="AX36" s="129"/>
      <c r="AY36" s="38"/>
      <c r="AZ36" s="126" t="s">
        <v>31</v>
      </c>
      <c r="BA36" s="89" t="s">
        <v>122</v>
      </c>
      <c r="BB36" s="123"/>
      <c r="BC36" s="123"/>
      <c r="BD36" s="123">
        <v>6</v>
      </c>
      <c r="BE36" s="123">
        <v>92</v>
      </c>
      <c r="BF36" s="123">
        <v>1</v>
      </c>
      <c r="BG36" s="123">
        <v>1</v>
      </c>
      <c r="BH36" s="155"/>
    </row>
    <row r="37" spans="2:60" ht="24.9" customHeight="1">
      <c r="B37" s="218" t="s">
        <v>4</v>
      </c>
      <c r="C37" s="267" t="str">
        <f t="shared" si="4"/>
        <v>18% (24%)</v>
      </c>
      <c r="D37" s="255" t="str">
        <f t="shared" si="2"/>
        <v>80% (74%)</v>
      </c>
      <c r="E37" s="267" t="str">
        <f t="shared" si="1"/>
        <v>2%</v>
      </c>
      <c r="F37" s="123"/>
      <c r="G37" s="123"/>
      <c r="J37" s="125" t="s">
        <v>4</v>
      </c>
      <c r="K37" s="125" t="s">
        <v>4</v>
      </c>
      <c r="L37" s="123">
        <v>18</v>
      </c>
      <c r="M37" s="123">
        <v>80</v>
      </c>
      <c r="N37" s="123">
        <v>2</v>
      </c>
      <c r="O37" s="123">
        <v>0</v>
      </c>
      <c r="P37" s="123">
        <v>0</v>
      </c>
      <c r="R37" s="125" t="s">
        <v>4</v>
      </c>
      <c r="S37" s="123">
        <v>24</v>
      </c>
      <c r="T37" s="123">
        <v>74</v>
      </c>
      <c r="U37" s="123">
        <v>2</v>
      </c>
      <c r="V37" s="123">
        <v>0</v>
      </c>
      <c r="W37" s="123">
        <v>0</v>
      </c>
      <c r="Y37" s="125" t="s">
        <v>4</v>
      </c>
      <c r="Z37" s="123">
        <v>39</v>
      </c>
      <c r="AA37" s="123">
        <v>60</v>
      </c>
      <c r="AB37" s="123">
        <v>1</v>
      </c>
      <c r="AC37" s="123"/>
      <c r="AD37" s="123"/>
      <c r="AF37" s="125" t="s">
        <v>4</v>
      </c>
      <c r="AG37" s="123">
        <v>52</v>
      </c>
      <c r="AH37" s="123">
        <v>46</v>
      </c>
      <c r="AI37" s="123">
        <v>2</v>
      </c>
      <c r="AJ37" s="123"/>
      <c r="AK37" s="123"/>
      <c r="AO37" s="125" t="s">
        <v>4</v>
      </c>
      <c r="AP37" s="89" t="s">
        <v>119</v>
      </c>
      <c r="AQ37" s="89"/>
      <c r="AR37" s="123">
        <v>1</v>
      </c>
      <c r="AS37" s="123"/>
      <c r="AT37" s="123">
        <v>15</v>
      </c>
      <c r="AU37" s="123">
        <v>3</v>
      </c>
      <c r="AV37" s="123">
        <v>24</v>
      </c>
      <c r="AW37" s="123"/>
      <c r="AX37" s="129"/>
      <c r="AY37" s="38"/>
      <c r="AZ37" s="125" t="s">
        <v>4</v>
      </c>
      <c r="BA37" s="89" t="s">
        <v>119</v>
      </c>
      <c r="BB37" s="123"/>
      <c r="BC37" s="123"/>
      <c r="BD37" s="123">
        <v>20</v>
      </c>
      <c r="BE37" s="123">
        <v>2</v>
      </c>
      <c r="BF37" s="123">
        <v>23</v>
      </c>
      <c r="BG37" s="123"/>
      <c r="BH37" s="155"/>
    </row>
    <row r="38" spans="2:60" ht="24.9" customHeight="1">
      <c r="B38" s="218" t="s">
        <v>13</v>
      </c>
      <c r="C38" s="220" t="str">
        <f t="shared" si="4"/>
        <v>36% (11%)</v>
      </c>
      <c r="D38" s="267" t="str">
        <f t="shared" si="2"/>
        <v>4%</v>
      </c>
      <c r="E38" s="220" t="str">
        <f t="shared" si="1"/>
        <v>60% (85%)</v>
      </c>
      <c r="F38" s="123"/>
      <c r="G38" s="123"/>
      <c r="J38" s="125" t="s">
        <v>13</v>
      </c>
      <c r="K38" s="125" t="s">
        <v>13</v>
      </c>
      <c r="L38" s="123">
        <v>36</v>
      </c>
      <c r="M38" s="123">
        <v>4</v>
      </c>
      <c r="N38" s="123">
        <v>60</v>
      </c>
      <c r="O38" s="123"/>
      <c r="P38" s="123"/>
      <c r="R38" s="125" t="s">
        <v>13</v>
      </c>
      <c r="S38" s="123">
        <v>11</v>
      </c>
      <c r="T38" s="123">
        <v>4</v>
      </c>
      <c r="U38" s="123">
        <v>85</v>
      </c>
      <c r="V38" s="123"/>
      <c r="W38" s="123"/>
      <c r="Y38" s="125" t="s">
        <v>13</v>
      </c>
      <c r="Z38" s="123">
        <v>30</v>
      </c>
      <c r="AA38" s="123">
        <v>4</v>
      </c>
      <c r="AB38" s="123">
        <v>64</v>
      </c>
      <c r="AC38" s="123">
        <v>1</v>
      </c>
      <c r="AD38" s="123">
        <v>1</v>
      </c>
      <c r="AF38" s="125" t="s">
        <v>13</v>
      </c>
      <c r="AG38" s="123">
        <v>30</v>
      </c>
      <c r="AH38" s="123">
        <v>4</v>
      </c>
      <c r="AI38" s="123">
        <v>65</v>
      </c>
      <c r="AJ38" s="123"/>
      <c r="AK38" s="123">
        <v>1</v>
      </c>
      <c r="AO38" s="125" t="s">
        <v>13</v>
      </c>
      <c r="AP38" s="89" t="s">
        <v>123</v>
      </c>
      <c r="AQ38" s="89"/>
      <c r="AR38" s="123">
        <v>34</v>
      </c>
      <c r="AS38" s="123">
        <v>1</v>
      </c>
      <c r="AT38" s="123">
        <v>4</v>
      </c>
      <c r="AU38" s="123">
        <v>58</v>
      </c>
      <c r="AV38" s="123">
        <v>2</v>
      </c>
      <c r="AW38" s="123">
        <v>1</v>
      </c>
      <c r="AX38" s="129"/>
      <c r="AY38" s="38"/>
      <c r="AZ38" s="125" t="s">
        <v>13</v>
      </c>
      <c r="BA38" s="89" t="s">
        <v>123</v>
      </c>
      <c r="BB38" s="123">
        <v>29</v>
      </c>
      <c r="BC38" s="123"/>
      <c r="BD38" s="123"/>
      <c r="BE38" s="123"/>
      <c r="BF38" s="123">
        <v>2</v>
      </c>
      <c r="BG38" s="123"/>
      <c r="BH38" s="155"/>
    </row>
    <row r="39" spans="2:60" ht="24.9" customHeight="1">
      <c r="B39" s="218" t="s">
        <v>34</v>
      </c>
      <c r="C39" s="267" t="str">
        <f t="shared" si="4"/>
        <v>7% (6%)</v>
      </c>
      <c r="D39" s="267" t="str">
        <f t="shared" si="2"/>
        <v>2% (3%)</v>
      </c>
      <c r="E39" s="220" t="str">
        <f t="shared" si="1"/>
        <v>32% (34%)</v>
      </c>
      <c r="F39" s="220" t="str">
        <f t="shared" si="3"/>
        <v>37%</v>
      </c>
      <c r="G39" s="267" t="str">
        <f t="shared" si="5"/>
        <v>21% (20%)</v>
      </c>
      <c r="J39" s="125" t="s">
        <v>34</v>
      </c>
      <c r="K39" s="125" t="s">
        <v>34</v>
      </c>
      <c r="L39" s="123">
        <v>7</v>
      </c>
      <c r="M39" s="123">
        <v>2</v>
      </c>
      <c r="N39" s="123">
        <v>32</v>
      </c>
      <c r="O39" s="123">
        <v>37</v>
      </c>
      <c r="P39" s="123">
        <v>21</v>
      </c>
      <c r="R39" s="125" t="s">
        <v>34</v>
      </c>
      <c r="S39" s="123">
        <v>6</v>
      </c>
      <c r="T39" s="123">
        <v>3</v>
      </c>
      <c r="U39" s="123">
        <v>34</v>
      </c>
      <c r="V39" s="123">
        <v>37</v>
      </c>
      <c r="W39" s="123">
        <v>20</v>
      </c>
      <c r="Y39" s="125" t="s">
        <v>34</v>
      </c>
      <c r="Z39" s="123">
        <v>5</v>
      </c>
      <c r="AA39" s="123">
        <v>5</v>
      </c>
      <c r="AB39" s="123">
        <v>37</v>
      </c>
      <c r="AC39" s="123">
        <v>38</v>
      </c>
      <c r="AD39" s="123">
        <v>15</v>
      </c>
      <c r="AF39" s="125" t="s">
        <v>34</v>
      </c>
      <c r="AG39" s="123">
        <v>6</v>
      </c>
      <c r="AH39" s="123">
        <v>2</v>
      </c>
      <c r="AI39" s="123">
        <v>40</v>
      </c>
      <c r="AJ39" s="123">
        <v>37</v>
      </c>
      <c r="AK39" s="123">
        <v>15</v>
      </c>
      <c r="AO39" s="127" t="s">
        <v>34</v>
      </c>
      <c r="AP39" s="89" t="s">
        <v>123</v>
      </c>
      <c r="AQ39" s="91"/>
      <c r="AR39" s="123">
        <v>10</v>
      </c>
      <c r="AS39" s="123">
        <v>20</v>
      </c>
      <c r="AT39" s="123">
        <v>7</v>
      </c>
      <c r="AU39" s="123">
        <v>63</v>
      </c>
      <c r="AV39" s="123"/>
      <c r="AW39" s="123"/>
      <c r="AX39" s="129"/>
      <c r="AY39" s="38"/>
      <c r="AZ39" s="127" t="s">
        <v>34</v>
      </c>
      <c r="BA39" s="89" t="s">
        <v>123</v>
      </c>
      <c r="BB39" s="123">
        <v>10</v>
      </c>
      <c r="BC39" s="123">
        <v>20</v>
      </c>
      <c r="BD39" s="123">
        <v>7</v>
      </c>
      <c r="BE39" s="123">
        <v>63</v>
      </c>
      <c r="BF39" s="123"/>
      <c r="BG39" s="123"/>
      <c r="BH39" s="155"/>
    </row>
    <row r="40" spans="2:60" ht="24.9" hidden="1" customHeight="1">
      <c r="B40" s="250" t="s">
        <v>207</v>
      </c>
      <c r="C40" s="123"/>
      <c r="D40" s="123"/>
      <c r="E40" s="123"/>
      <c r="F40" s="123"/>
      <c r="G40" s="123"/>
      <c r="J40" s="125" t="s">
        <v>207</v>
      </c>
      <c r="K40" s="125" t="s">
        <v>355</v>
      </c>
      <c r="L40" s="123"/>
      <c r="M40" s="123"/>
      <c r="N40" s="123"/>
      <c r="O40" s="123"/>
      <c r="P40" s="123"/>
      <c r="R40" s="125" t="s">
        <v>207</v>
      </c>
      <c r="S40" s="123"/>
      <c r="T40" s="123"/>
      <c r="U40" s="123"/>
      <c r="V40" s="123"/>
      <c r="W40" s="123"/>
      <c r="Y40" s="125" t="s">
        <v>207</v>
      </c>
      <c r="Z40" s="123"/>
      <c r="AA40" s="123"/>
      <c r="AB40" s="123"/>
      <c r="AC40" s="123"/>
      <c r="AD40" s="123"/>
      <c r="AF40" s="125" t="s">
        <v>207</v>
      </c>
      <c r="AG40" s="123"/>
      <c r="AH40" s="123"/>
      <c r="AI40" s="123"/>
      <c r="AJ40" s="123"/>
      <c r="AK40" s="123"/>
      <c r="AO40" s="127"/>
      <c r="AP40" s="89"/>
      <c r="AQ40" s="91"/>
      <c r="AR40" s="123"/>
      <c r="AS40" s="123"/>
      <c r="AT40" s="123"/>
      <c r="AU40" s="123"/>
      <c r="AV40" s="123"/>
      <c r="AW40" s="123"/>
      <c r="AX40" s="129"/>
      <c r="AY40" s="38"/>
      <c r="AZ40" s="127"/>
      <c r="BA40" s="89"/>
      <c r="BB40" s="123"/>
      <c r="BC40" s="123"/>
      <c r="BD40" s="123"/>
      <c r="BE40" s="123"/>
      <c r="BF40" s="123"/>
      <c r="BG40" s="123"/>
      <c r="BH40" s="155"/>
    </row>
    <row r="41" spans="2:60" ht="24.9" hidden="1" customHeight="1">
      <c r="B41" s="218" t="s">
        <v>18</v>
      </c>
      <c r="C41" s="123"/>
      <c r="D41" s="123"/>
      <c r="E41" s="123"/>
      <c r="F41" s="123"/>
      <c r="G41" s="123"/>
      <c r="J41" s="125" t="s">
        <v>18</v>
      </c>
      <c r="K41" s="125" t="s">
        <v>18</v>
      </c>
      <c r="L41" s="123"/>
      <c r="M41" s="123"/>
      <c r="N41" s="123"/>
      <c r="O41" s="123"/>
      <c r="P41" s="123"/>
      <c r="R41" s="125" t="s">
        <v>18</v>
      </c>
      <c r="S41" s="123">
        <v>0</v>
      </c>
      <c r="T41" s="123">
        <v>0</v>
      </c>
      <c r="U41" s="123">
        <v>100</v>
      </c>
      <c r="V41" s="123">
        <v>0</v>
      </c>
      <c r="W41" s="123">
        <v>0</v>
      </c>
      <c r="Y41" s="125" t="s">
        <v>18</v>
      </c>
      <c r="Z41" s="123"/>
      <c r="AA41" s="123"/>
      <c r="AB41" s="123">
        <v>100</v>
      </c>
      <c r="AC41" s="123"/>
      <c r="AD41" s="123"/>
      <c r="AF41" s="125" t="s">
        <v>18</v>
      </c>
      <c r="AG41" s="123"/>
      <c r="AH41" s="123"/>
      <c r="AI41" s="123">
        <v>100</v>
      </c>
      <c r="AJ41" s="123"/>
      <c r="AK41" s="123"/>
      <c r="AO41" s="125" t="s">
        <v>18</v>
      </c>
      <c r="AP41" s="89" t="s">
        <v>119</v>
      </c>
      <c r="AQ41" s="89"/>
      <c r="AR41" s="123"/>
      <c r="AS41" s="123"/>
      <c r="AT41" s="123">
        <v>1</v>
      </c>
      <c r="AU41" s="123">
        <v>100</v>
      </c>
      <c r="AV41" s="123"/>
      <c r="AW41" s="123"/>
      <c r="AX41" s="129"/>
      <c r="AY41" s="38"/>
      <c r="AZ41" s="125" t="s">
        <v>18</v>
      </c>
      <c r="BA41" s="89" t="s">
        <v>119</v>
      </c>
      <c r="BB41" s="123"/>
      <c r="BC41" s="123"/>
      <c r="BD41" s="123">
        <v>1</v>
      </c>
      <c r="BE41" s="123">
        <v>100</v>
      </c>
      <c r="BF41" s="123"/>
      <c r="BG41" s="123"/>
      <c r="BH41" s="155"/>
    </row>
    <row r="42" spans="2:60" ht="24.9" customHeight="1">
      <c r="B42" s="218" t="s">
        <v>67</v>
      </c>
      <c r="C42" s="267" t="str">
        <f t="shared" si="4"/>
        <v>7%</v>
      </c>
      <c r="D42" s="123"/>
      <c r="E42" s="255" t="str">
        <f t="shared" si="1"/>
        <v>94% (93%)</v>
      </c>
      <c r="F42" s="123"/>
      <c r="G42" s="123"/>
      <c r="J42" s="125" t="s">
        <v>67</v>
      </c>
      <c r="K42" s="125" t="s">
        <v>67</v>
      </c>
      <c r="L42" s="123">
        <v>7</v>
      </c>
      <c r="M42" s="123">
        <v>0</v>
      </c>
      <c r="N42" s="123">
        <v>94</v>
      </c>
      <c r="O42" s="123">
        <v>0</v>
      </c>
      <c r="P42" s="123">
        <v>0</v>
      </c>
      <c r="R42" s="125" t="s">
        <v>67</v>
      </c>
      <c r="S42" s="123">
        <v>7</v>
      </c>
      <c r="T42" s="123">
        <v>0</v>
      </c>
      <c r="U42" s="123">
        <v>93</v>
      </c>
      <c r="V42" s="123">
        <v>0</v>
      </c>
      <c r="W42" s="123">
        <v>0</v>
      </c>
      <c r="Y42" s="125" t="s">
        <v>67</v>
      </c>
      <c r="Z42" s="123">
        <v>7</v>
      </c>
      <c r="AA42" s="123"/>
      <c r="AB42" s="123">
        <v>93</v>
      </c>
      <c r="AC42" s="123"/>
      <c r="AD42" s="123"/>
      <c r="AF42" s="125" t="s">
        <v>67</v>
      </c>
      <c r="AG42" s="123">
        <v>7</v>
      </c>
      <c r="AH42" s="123"/>
      <c r="AI42" s="123">
        <v>93</v>
      </c>
      <c r="AJ42" s="123"/>
      <c r="AK42" s="123"/>
      <c r="AO42" s="125" t="s">
        <v>67</v>
      </c>
      <c r="AP42" s="89" t="s">
        <v>119</v>
      </c>
      <c r="AQ42" s="89"/>
      <c r="AR42" s="123" t="s">
        <v>79</v>
      </c>
      <c r="AS42" s="123" t="s">
        <v>79</v>
      </c>
      <c r="AT42" s="123" t="s">
        <v>79</v>
      </c>
      <c r="AU42" s="123" t="s">
        <v>79</v>
      </c>
      <c r="AV42" s="123" t="s">
        <v>79</v>
      </c>
      <c r="AW42" s="123" t="s">
        <v>79</v>
      </c>
      <c r="AX42" s="129"/>
      <c r="AY42" s="38"/>
      <c r="AZ42" s="125" t="s">
        <v>67</v>
      </c>
      <c r="BA42" s="89" t="s">
        <v>119</v>
      </c>
      <c r="BB42" s="123"/>
      <c r="BC42" s="123"/>
      <c r="BD42" s="123"/>
      <c r="BE42" s="123"/>
      <c r="BF42" s="123"/>
      <c r="BG42" s="123"/>
      <c r="BH42" s="155"/>
    </row>
    <row r="43" spans="2:60" ht="24.9" hidden="1" customHeight="1">
      <c r="B43" s="250" t="s">
        <v>169</v>
      </c>
      <c r="C43" s="123"/>
      <c r="D43" s="123"/>
      <c r="E43" s="123"/>
      <c r="F43" s="123"/>
      <c r="G43" s="123"/>
      <c r="J43" s="125" t="s">
        <v>169</v>
      </c>
      <c r="K43" s="296" t="s">
        <v>35</v>
      </c>
      <c r="R43" s="125" t="s">
        <v>169</v>
      </c>
      <c r="Y43" s="125" t="s">
        <v>169</v>
      </c>
      <c r="AF43" s="125" t="s">
        <v>169</v>
      </c>
      <c r="AG43" s="123"/>
      <c r="AH43" s="123"/>
      <c r="AI43" s="123"/>
      <c r="AJ43" s="123"/>
      <c r="AK43" s="123"/>
      <c r="AO43" s="126" t="s">
        <v>35</v>
      </c>
      <c r="AP43" s="89" t="s">
        <v>121</v>
      </c>
      <c r="AQ43" s="90"/>
      <c r="AR43" s="123" t="s">
        <v>79</v>
      </c>
      <c r="AS43" s="123" t="s">
        <v>79</v>
      </c>
      <c r="AT43" s="123" t="s">
        <v>79</v>
      </c>
      <c r="AU43" s="123" t="s">
        <v>79</v>
      </c>
      <c r="AV43" s="123" t="s">
        <v>79</v>
      </c>
      <c r="AW43" s="123" t="s">
        <v>79</v>
      </c>
      <c r="AX43" s="129"/>
      <c r="AY43" s="38"/>
      <c r="AZ43" s="126" t="s">
        <v>35</v>
      </c>
      <c r="BA43" s="89" t="s">
        <v>121</v>
      </c>
      <c r="BB43" s="123" t="s">
        <v>79</v>
      </c>
      <c r="BC43" s="123" t="s">
        <v>79</v>
      </c>
      <c r="BD43" s="123" t="s">
        <v>79</v>
      </c>
      <c r="BE43" s="123" t="s">
        <v>79</v>
      </c>
      <c r="BF43" s="123" t="s">
        <v>79</v>
      </c>
      <c r="BG43" s="123" t="s">
        <v>79</v>
      </c>
      <c r="BH43" s="155"/>
    </row>
    <row r="44" spans="2:60" ht="24.9" customHeight="1">
      <c r="B44" s="218" t="s">
        <v>5</v>
      </c>
      <c r="C44" s="220" t="str">
        <f t="shared" si="4"/>
        <v>70%</v>
      </c>
      <c r="D44" s="123"/>
      <c r="E44" s="267" t="str">
        <f t="shared" si="1"/>
        <v>20%</v>
      </c>
      <c r="F44" s="123"/>
      <c r="G44" s="267" t="str">
        <f t="shared" si="5"/>
        <v>10%</v>
      </c>
      <c r="J44" s="125" t="s">
        <v>5</v>
      </c>
      <c r="K44" s="125" t="s">
        <v>5</v>
      </c>
      <c r="L44" s="123">
        <v>70</v>
      </c>
      <c r="M44" s="123"/>
      <c r="N44" s="123">
        <v>20</v>
      </c>
      <c r="O44" s="123"/>
      <c r="P44" s="123">
        <v>10</v>
      </c>
      <c r="R44" s="125" t="s">
        <v>5</v>
      </c>
      <c r="S44" s="123">
        <v>70</v>
      </c>
      <c r="T44" s="123"/>
      <c r="U44" s="123">
        <v>20</v>
      </c>
      <c r="V44" s="123"/>
      <c r="W44" s="123">
        <v>10</v>
      </c>
      <c r="Y44" s="125" t="s">
        <v>5</v>
      </c>
      <c r="Z44" s="123">
        <v>70</v>
      </c>
      <c r="AA44" s="123"/>
      <c r="AB44" s="123">
        <v>25</v>
      </c>
      <c r="AC44" s="123"/>
      <c r="AD44" s="123">
        <v>5</v>
      </c>
      <c r="AF44" s="125" t="s">
        <v>5</v>
      </c>
      <c r="AG44" s="123">
        <v>70</v>
      </c>
      <c r="AH44" s="123"/>
      <c r="AI44" s="123">
        <v>25</v>
      </c>
      <c r="AJ44" s="123"/>
      <c r="AK44" s="123">
        <v>5</v>
      </c>
      <c r="AO44" s="125" t="s">
        <v>5</v>
      </c>
      <c r="AP44" s="89" t="s">
        <v>121</v>
      </c>
      <c r="AQ44" s="89"/>
      <c r="AR44" s="123">
        <v>75</v>
      </c>
      <c r="AS44" s="123"/>
      <c r="AT44" s="123"/>
      <c r="AU44" s="123">
        <v>25</v>
      </c>
      <c r="AV44" s="123"/>
      <c r="AW44" s="123"/>
      <c r="AX44" s="129"/>
      <c r="AY44" s="38"/>
      <c r="AZ44" s="125" t="s">
        <v>5</v>
      </c>
      <c r="BA44" s="89" t="s">
        <v>121</v>
      </c>
      <c r="BB44" s="123">
        <v>75</v>
      </c>
      <c r="BC44" s="123"/>
      <c r="BD44" s="123"/>
      <c r="BE44" s="123">
        <v>25</v>
      </c>
      <c r="BF44" s="123"/>
      <c r="BG44" s="123"/>
      <c r="BH44" s="155"/>
    </row>
    <row r="45" spans="2:60" ht="24.9" customHeight="1">
      <c r="B45" s="218" t="s">
        <v>277</v>
      </c>
      <c r="C45" s="123"/>
      <c r="D45" s="123"/>
      <c r="E45" s="123"/>
      <c r="F45" s="123"/>
      <c r="G45" s="123"/>
      <c r="J45" s="125" t="s">
        <v>28</v>
      </c>
      <c r="K45" s="125" t="s">
        <v>28</v>
      </c>
      <c r="L45" s="123"/>
      <c r="M45" s="123"/>
      <c r="N45" s="123"/>
      <c r="O45" s="123"/>
      <c r="P45" s="123"/>
      <c r="R45" s="125" t="s">
        <v>28</v>
      </c>
      <c r="S45" s="123">
        <v>60</v>
      </c>
      <c r="T45" s="123">
        <v>2</v>
      </c>
      <c r="U45" s="123">
        <v>38</v>
      </c>
      <c r="V45" s="123">
        <v>0</v>
      </c>
      <c r="W45" s="123">
        <v>0</v>
      </c>
      <c r="Y45" s="125" t="s">
        <v>28</v>
      </c>
      <c r="Z45" s="123">
        <v>58</v>
      </c>
      <c r="AA45" s="123">
        <v>2</v>
      </c>
      <c r="AB45" s="123">
        <v>40</v>
      </c>
      <c r="AC45" s="123"/>
      <c r="AD45" s="123"/>
      <c r="AF45" s="125" t="s">
        <v>28</v>
      </c>
      <c r="AG45" s="123">
        <v>66</v>
      </c>
      <c r="AH45" s="123">
        <v>3</v>
      </c>
      <c r="AI45" s="123">
        <v>31</v>
      </c>
      <c r="AJ45" s="123"/>
      <c r="AK45" s="123"/>
      <c r="AO45" s="125" t="s">
        <v>28</v>
      </c>
      <c r="AP45" s="89" t="s">
        <v>123</v>
      </c>
      <c r="AQ45" s="89"/>
      <c r="AR45" s="123">
        <v>70</v>
      </c>
      <c r="AS45" s="123"/>
      <c r="AT45" s="123">
        <v>3</v>
      </c>
      <c r="AU45" s="123">
        <v>27</v>
      </c>
      <c r="AV45" s="123"/>
      <c r="AW45" s="123"/>
      <c r="AX45" s="129"/>
      <c r="AY45" s="38"/>
      <c r="AZ45" s="125" t="s">
        <v>28</v>
      </c>
      <c r="BA45" s="89" t="s">
        <v>123</v>
      </c>
      <c r="BB45" s="123">
        <v>64</v>
      </c>
      <c r="BC45" s="123"/>
      <c r="BD45" s="123">
        <v>3</v>
      </c>
      <c r="BE45" s="123">
        <v>33</v>
      </c>
      <c r="BF45" s="123"/>
      <c r="BG45" s="123"/>
      <c r="BH45" s="155"/>
    </row>
    <row r="46" spans="2:60" ht="24.9" customHeight="1">
      <c r="B46" s="218" t="s">
        <v>9</v>
      </c>
      <c r="C46" s="220" t="str">
        <f t="shared" si="4"/>
        <v>58% (56%)</v>
      </c>
      <c r="D46" s="267" t="str">
        <f t="shared" si="2"/>
        <v>1% (1%)</v>
      </c>
      <c r="E46" s="267" t="str">
        <f t="shared" si="1"/>
        <v>1% (1%)</v>
      </c>
      <c r="F46" s="220" t="str">
        <f t="shared" si="3"/>
        <v>41% (43%)</v>
      </c>
      <c r="G46" s="123"/>
      <c r="J46" s="125" t="s">
        <v>9</v>
      </c>
      <c r="K46" s="125" t="s">
        <v>9</v>
      </c>
      <c r="L46" s="123">
        <v>57.8</v>
      </c>
      <c r="M46" s="123">
        <v>0.6</v>
      </c>
      <c r="N46" s="123">
        <v>0.6</v>
      </c>
      <c r="O46" s="123">
        <v>41</v>
      </c>
      <c r="P46" s="123"/>
      <c r="R46" s="125" t="s">
        <v>9</v>
      </c>
      <c r="S46" s="123">
        <v>55.5</v>
      </c>
      <c r="T46" s="123">
        <v>0.9</v>
      </c>
      <c r="U46" s="123">
        <v>1.1000000000000001</v>
      </c>
      <c r="V46" s="123">
        <v>42.5</v>
      </c>
      <c r="W46" s="123"/>
      <c r="Y46" s="125" t="s">
        <v>9</v>
      </c>
      <c r="Z46" s="123">
        <v>48</v>
      </c>
      <c r="AA46" s="123">
        <v>1</v>
      </c>
      <c r="AB46" s="123">
        <v>1</v>
      </c>
      <c r="AC46" s="123">
        <v>50</v>
      </c>
      <c r="AD46" s="123"/>
      <c r="AF46" s="125" t="s">
        <v>9</v>
      </c>
      <c r="AG46" s="123">
        <v>52</v>
      </c>
      <c r="AH46" s="123">
        <v>1</v>
      </c>
      <c r="AI46" s="123">
        <v>3</v>
      </c>
      <c r="AJ46" s="123">
        <v>44</v>
      </c>
      <c r="AK46" s="123"/>
      <c r="AO46" s="125" t="s">
        <v>9</v>
      </c>
      <c r="AP46" s="89" t="s">
        <v>123</v>
      </c>
      <c r="AQ46" s="89"/>
      <c r="AR46" s="123">
        <v>46</v>
      </c>
      <c r="AS46" s="123">
        <v>47</v>
      </c>
      <c r="AT46" s="123">
        <v>3</v>
      </c>
      <c r="AU46" s="123">
        <v>4</v>
      </c>
      <c r="AV46" s="123"/>
      <c r="AW46" s="123"/>
      <c r="AX46" s="129"/>
      <c r="AY46" s="38"/>
      <c r="AZ46" s="125" t="s">
        <v>9</v>
      </c>
      <c r="BA46" s="89" t="s">
        <v>123</v>
      </c>
      <c r="BB46" s="123">
        <v>45</v>
      </c>
      <c r="BC46" s="123">
        <v>48</v>
      </c>
      <c r="BD46" s="123">
        <v>2</v>
      </c>
      <c r="BE46" s="123">
        <v>5</v>
      </c>
      <c r="BF46" s="123"/>
      <c r="BG46" s="123"/>
      <c r="BH46" s="155"/>
    </row>
    <row r="47" spans="2:60" ht="21.75" customHeight="1">
      <c r="B47" s="218" t="s">
        <v>14</v>
      </c>
      <c r="C47" s="123"/>
      <c r="D47" s="123"/>
      <c r="E47" s="255" t="str">
        <f t="shared" si="1"/>
        <v>100%</v>
      </c>
      <c r="F47" s="123"/>
      <c r="G47" s="123"/>
      <c r="J47" s="125" t="s">
        <v>14</v>
      </c>
      <c r="K47" s="125" t="s">
        <v>14</v>
      </c>
      <c r="L47" s="123"/>
      <c r="M47" s="123">
        <v>0.3</v>
      </c>
      <c r="N47" s="123">
        <v>100</v>
      </c>
      <c r="O47" s="123"/>
      <c r="P47" s="123">
        <v>0.1</v>
      </c>
      <c r="R47" s="125" t="s">
        <v>14</v>
      </c>
      <c r="S47" s="123"/>
      <c r="T47" s="123"/>
      <c r="U47" s="123">
        <v>100</v>
      </c>
      <c r="V47" s="123"/>
      <c r="W47" s="123"/>
      <c r="Y47" s="125" t="s">
        <v>14</v>
      </c>
      <c r="Z47" s="123"/>
      <c r="AA47" s="123"/>
      <c r="AB47" s="123">
        <v>99.5</v>
      </c>
      <c r="AC47" s="123"/>
      <c r="AD47" s="123"/>
      <c r="AF47" s="125" t="s">
        <v>14</v>
      </c>
      <c r="AG47" s="123"/>
      <c r="AH47" s="123">
        <v>0.5</v>
      </c>
      <c r="AI47" s="123">
        <v>99.4</v>
      </c>
      <c r="AJ47" s="123"/>
      <c r="AK47" s="123">
        <v>0.1</v>
      </c>
      <c r="AO47" s="126" t="s">
        <v>14</v>
      </c>
      <c r="AP47" s="89" t="s">
        <v>123</v>
      </c>
      <c r="AQ47" s="90"/>
      <c r="AR47" s="123"/>
      <c r="AS47" s="123"/>
      <c r="AT47" s="123">
        <v>2</v>
      </c>
      <c r="AU47" s="123"/>
      <c r="AV47" s="123"/>
      <c r="AW47" s="123"/>
      <c r="AX47" s="129"/>
      <c r="AY47" s="38"/>
      <c r="AZ47" s="126" t="s">
        <v>14</v>
      </c>
      <c r="BA47" s="89" t="s">
        <v>123</v>
      </c>
      <c r="BB47" s="123"/>
      <c r="BC47" s="123"/>
      <c r="BD47" s="123"/>
      <c r="BE47" s="123"/>
      <c r="BF47" s="123"/>
      <c r="BG47" s="123"/>
      <c r="BH47" s="155"/>
    </row>
    <row r="48" spans="2:60" ht="24.9" hidden="1" customHeight="1">
      <c r="B48" s="250" t="s">
        <v>27</v>
      </c>
      <c r="C48" s="123"/>
      <c r="D48" s="123"/>
      <c r="E48" s="123"/>
      <c r="F48" s="123"/>
      <c r="G48" s="123"/>
      <c r="J48" s="125" t="s">
        <v>27</v>
      </c>
      <c r="K48" s="125" t="s">
        <v>356</v>
      </c>
      <c r="L48" s="123"/>
      <c r="M48" s="123"/>
      <c r="N48" s="123"/>
      <c r="O48" s="123"/>
      <c r="P48" s="123"/>
      <c r="R48" s="125" t="s">
        <v>27</v>
      </c>
      <c r="S48" s="123"/>
      <c r="T48" s="123"/>
      <c r="U48" s="123"/>
      <c r="V48" s="123"/>
      <c r="W48" s="123"/>
      <c r="Y48" s="125" t="s">
        <v>27</v>
      </c>
      <c r="Z48" s="123"/>
      <c r="AA48" s="123"/>
      <c r="AB48" s="123"/>
      <c r="AC48" s="123"/>
      <c r="AD48" s="123"/>
      <c r="AF48" s="125" t="s">
        <v>27</v>
      </c>
      <c r="AG48" s="123">
        <v>75</v>
      </c>
      <c r="AH48" s="123"/>
      <c r="AI48" s="123">
        <v>25</v>
      </c>
      <c r="AJ48" s="123"/>
      <c r="AK48" s="123"/>
      <c r="AO48" s="128" t="s">
        <v>27</v>
      </c>
      <c r="AP48" s="89" t="s">
        <v>121</v>
      </c>
      <c r="AQ48" s="88"/>
      <c r="AR48" s="123" t="s">
        <v>79</v>
      </c>
      <c r="AS48" s="123" t="s">
        <v>79</v>
      </c>
      <c r="AT48" s="123" t="s">
        <v>79</v>
      </c>
      <c r="AU48" s="123" t="s">
        <v>79</v>
      </c>
      <c r="AV48" s="123" t="s">
        <v>79</v>
      </c>
      <c r="AW48" s="123" t="s">
        <v>79</v>
      </c>
      <c r="AX48" s="129"/>
      <c r="AY48" s="38"/>
      <c r="AZ48" s="128" t="s">
        <v>27</v>
      </c>
      <c r="BA48" s="89" t="s">
        <v>121</v>
      </c>
      <c r="BB48" s="123"/>
      <c r="BC48" s="123"/>
      <c r="BD48" s="123"/>
      <c r="BE48" s="123"/>
      <c r="BF48" s="123"/>
      <c r="BG48" s="123"/>
      <c r="BH48" s="155"/>
    </row>
    <row r="49" spans="2:60" ht="24.9" hidden="1" customHeight="1">
      <c r="B49" s="250" t="s">
        <v>81</v>
      </c>
      <c r="C49" s="123"/>
      <c r="D49" s="123"/>
      <c r="E49" s="123"/>
      <c r="F49" s="123"/>
      <c r="G49" s="123"/>
      <c r="J49" s="125" t="s">
        <v>81</v>
      </c>
      <c r="K49" s="125" t="s">
        <v>357</v>
      </c>
      <c r="L49" s="123"/>
      <c r="M49" s="123"/>
      <c r="N49" s="123"/>
      <c r="O49" s="123"/>
      <c r="P49" s="123"/>
      <c r="R49" s="125" t="s">
        <v>81</v>
      </c>
      <c r="S49" s="123"/>
      <c r="T49" s="123"/>
      <c r="U49" s="123"/>
      <c r="V49" s="123"/>
      <c r="W49" s="123"/>
      <c r="Y49" s="125" t="s">
        <v>81</v>
      </c>
      <c r="Z49" s="123"/>
      <c r="AA49" s="123"/>
      <c r="AB49" s="123"/>
      <c r="AC49" s="123"/>
      <c r="AD49" s="123"/>
      <c r="AF49" s="125" t="s">
        <v>81</v>
      </c>
      <c r="AG49" s="123"/>
      <c r="AH49" s="123"/>
      <c r="AI49" s="123"/>
      <c r="AJ49" s="123"/>
      <c r="AK49" s="123"/>
      <c r="AO49" s="128"/>
      <c r="AP49" s="89"/>
      <c r="AQ49" s="88"/>
      <c r="AR49" s="123"/>
      <c r="AS49" s="123"/>
      <c r="AT49" s="123"/>
      <c r="AU49" s="123"/>
      <c r="AV49" s="123"/>
      <c r="AW49" s="123"/>
      <c r="AX49" s="129"/>
      <c r="AY49" s="38"/>
      <c r="AZ49" s="128"/>
      <c r="BA49" s="89"/>
      <c r="BB49" s="130"/>
      <c r="BC49" s="130"/>
      <c r="BD49" s="130"/>
      <c r="BE49" s="130"/>
      <c r="BF49" s="130"/>
      <c r="BG49" s="130"/>
      <c r="BH49" s="155"/>
    </row>
    <row r="50" spans="2:60" ht="21">
      <c r="B50" s="218" t="s">
        <v>10</v>
      </c>
      <c r="C50" s="220" t="str">
        <f t="shared" si="4"/>
        <v>62% (67%)</v>
      </c>
      <c r="D50" s="267" t="str">
        <f t="shared" si="2"/>
        <v>16% (0%)</v>
      </c>
      <c r="E50" s="267" t="str">
        <f t="shared" si="1"/>
        <v>1% (3%)</v>
      </c>
      <c r="F50" s="267" t="str">
        <f t="shared" si="3"/>
        <v>19% (30%)</v>
      </c>
      <c r="G50" s="267" t="str">
        <f t="shared" si="5"/>
        <v>2% (0%)</v>
      </c>
      <c r="J50" s="125" t="s">
        <v>10</v>
      </c>
      <c r="K50" s="125" t="s">
        <v>10</v>
      </c>
      <c r="L50" s="123">
        <v>62.1</v>
      </c>
      <c r="M50" s="123">
        <v>15.8</v>
      </c>
      <c r="N50" s="123">
        <v>0.6</v>
      </c>
      <c r="O50" s="123">
        <v>19.2</v>
      </c>
      <c r="P50" s="123">
        <v>2.2999999999999998</v>
      </c>
      <c r="R50" s="125" t="s">
        <v>10</v>
      </c>
      <c r="S50" s="123">
        <v>67</v>
      </c>
      <c r="T50" s="123">
        <v>0</v>
      </c>
      <c r="U50" s="123">
        <v>3</v>
      </c>
      <c r="V50" s="123">
        <v>30</v>
      </c>
      <c r="W50" s="123">
        <v>0</v>
      </c>
      <c r="Y50" s="125" t="s">
        <v>10</v>
      </c>
      <c r="Z50" s="123">
        <v>74</v>
      </c>
      <c r="AA50" s="123"/>
      <c r="AB50" s="123">
        <v>3</v>
      </c>
      <c r="AC50" s="123">
        <v>23</v>
      </c>
      <c r="AD50" s="123"/>
      <c r="AF50" s="125" t="s">
        <v>10</v>
      </c>
      <c r="AG50" s="123">
        <v>87</v>
      </c>
      <c r="AH50" s="123">
        <v>7</v>
      </c>
      <c r="AI50" s="123">
        <v>2</v>
      </c>
      <c r="AJ50" s="123">
        <v>2</v>
      </c>
      <c r="AK50" s="123">
        <v>2</v>
      </c>
      <c r="AO50" s="125" t="s">
        <v>10</v>
      </c>
      <c r="AP50" s="89" t="s">
        <v>119</v>
      </c>
      <c r="AQ50" s="89"/>
      <c r="AR50" s="123">
        <v>58</v>
      </c>
      <c r="AS50" s="123"/>
      <c r="AT50" s="123">
        <v>40</v>
      </c>
      <c r="AU50" s="123"/>
      <c r="AV50" s="123"/>
      <c r="AW50" s="123"/>
      <c r="AX50" s="129"/>
      <c r="AY50" s="38"/>
      <c r="AZ50" s="125" t="s">
        <v>10</v>
      </c>
      <c r="BA50" s="89" t="s">
        <v>119</v>
      </c>
      <c r="BB50" s="130"/>
      <c r="BC50" s="130"/>
      <c r="BD50" s="130"/>
      <c r="BE50" s="130"/>
      <c r="BF50" s="130"/>
      <c r="BG50" s="130"/>
    </row>
    <row r="51" spans="2:60" ht="21">
      <c r="C51" s="123"/>
      <c r="D51" s="123"/>
      <c r="E51" s="123"/>
      <c r="F51" s="123"/>
      <c r="G51" s="123"/>
      <c r="L51" s="123"/>
      <c r="M51" s="123"/>
      <c r="N51" s="123"/>
      <c r="O51" s="123"/>
      <c r="P51" s="123"/>
      <c r="S51" s="123"/>
      <c r="T51" s="123"/>
      <c r="U51" s="123"/>
      <c r="V51" s="123"/>
      <c r="W51" s="123"/>
      <c r="Z51" s="123"/>
      <c r="AA51" s="123"/>
      <c r="AB51" s="123"/>
      <c r="AC51" s="123"/>
      <c r="AD51" s="123"/>
      <c r="AG51" s="123"/>
      <c r="AH51" s="123"/>
      <c r="AI51" s="123"/>
      <c r="AJ51" s="123"/>
      <c r="AK51" s="123"/>
      <c r="AQ51" s="20"/>
      <c r="AR51" s="123"/>
      <c r="AS51" s="123"/>
      <c r="AT51" s="123"/>
      <c r="AU51" s="123"/>
      <c r="AV51" s="123"/>
      <c r="AW51" s="123"/>
      <c r="AX51" s="129"/>
      <c r="AY51" s="38"/>
      <c r="AZ51" s="6"/>
      <c r="BC51" s="124"/>
      <c r="BD51" s="124"/>
      <c r="BE51" s="124"/>
      <c r="BF51" s="124"/>
      <c r="BG51" s="20"/>
    </row>
    <row r="52" spans="2:60">
      <c r="AZ52" s="20"/>
      <c r="BC52" s="20"/>
      <c r="BD52" s="20"/>
      <c r="BE52" s="20"/>
      <c r="BF52" s="20"/>
      <c r="BG52" s="20"/>
    </row>
    <row r="54" spans="2:60" ht="15.6">
      <c r="E54" s="219" t="s">
        <v>84</v>
      </c>
      <c r="F54" s="220" t="s">
        <v>86</v>
      </c>
      <c r="G54" s="267" t="s">
        <v>85</v>
      </c>
    </row>
    <row r="55" spans="2:60" ht="18">
      <c r="H55" s="159"/>
      <c r="I55" s="159"/>
    </row>
  </sheetData>
  <autoFilter ref="A6:BH51" xr:uid="{00000000-0009-0000-0000-000007000000}"/>
  <conditionalFormatting sqref="AR7:AW50 BB7:BG49">
    <cfRule type="cellIs" dxfId="428" priority="391" operator="between">
      <formula>0.1</formula>
      <formula>24</formula>
    </cfRule>
    <cfRule type="cellIs" dxfId="427" priority="392" operator="between">
      <formula>25</formula>
      <formula>75</formula>
    </cfRule>
    <cfRule type="cellIs" dxfId="426" priority="393" operator="between">
      <formula>256</formula>
      <formula>100</formula>
    </cfRule>
  </conditionalFormatting>
  <conditionalFormatting sqref="S44:W50 S42:W42 S16:W38">
    <cfRule type="cellIs" dxfId="425" priority="388" operator="between">
      <formula>0.1</formula>
      <formula>24</formula>
    </cfRule>
    <cfRule type="cellIs" dxfId="424" priority="389" operator="between">
      <formula>25</formula>
      <formula>75</formula>
    </cfRule>
    <cfRule type="cellIs" dxfId="423" priority="390" operator="between">
      <formula>76</formula>
      <formula>256</formula>
    </cfRule>
  </conditionalFormatting>
  <conditionalFormatting sqref="S7:W7 S51:W51">
    <cfRule type="cellIs" dxfId="422" priority="385" operator="between">
      <formula>0.1</formula>
      <formula>24</formula>
    </cfRule>
    <cfRule type="cellIs" dxfId="421" priority="386" operator="between">
      <formula>25</formula>
      <formula>75</formula>
    </cfRule>
    <cfRule type="cellIs" dxfId="420" priority="387" operator="between">
      <formula>256</formula>
      <formula>100</formula>
    </cfRule>
  </conditionalFormatting>
  <conditionalFormatting sqref="V41:W41 S8:W35">
    <cfRule type="cellIs" dxfId="419" priority="382" operator="between">
      <formula>0.1</formula>
      <formula>24</formula>
    </cfRule>
    <cfRule type="cellIs" dxfId="418" priority="383" operator="between">
      <formula>25</formula>
      <formula>75</formula>
    </cfRule>
    <cfRule type="cellIs" dxfId="417" priority="384" operator="between">
      <formula>76</formula>
      <formula>256</formula>
    </cfRule>
  </conditionalFormatting>
  <conditionalFormatting sqref="U41:W41">
    <cfRule type="cellIs" dxfId="416" priority="379" operator="between">
      <formula>0.1</formula>
      <formula>24</formula>
    </cfRule>
    <cfRule type="cellIs" dxfId="415" priority="380" operator="between">
      <formula>25</formula>
      <formula>75</formula>
    </cfRule>
    <cfRule type="cellIs" dxfId="414" priority="381" operator="between">
      <formula>76</formula>
      <formula>256</formula>
    </cfRule>
  </conditionalFormatting>
  <conditionalFormatting sqref="R8:W15">
    <cfRule type="cellIs" dxfId="413" priority="376" operator="between">
      <formula>0.1</formula>
      <formula>24</formula>
    </cfRule>
    <cfRule type="cellIs" dxfId="412" priority="377" operator="between">
      <formula>25</formula>
      <formula>75</formula>
    </cfRule>
    <cfRule type="cellIs" dxfId="411" priority="378" operator="between">
      <formula>76</formula>
      <formula>256</formula>
    </cfRule>
  </conditionalFormatting>
  <conditionalFormatting sqref="R41:U41">
    <cfRule type="cellIs" dxfId="410" priority="373" operator="between">
      <formula>0.1</formula>
      <formula>24</formula>
    </cfRule>
    <cfRule type="cellIs" dxfId="409" priority="374" operator="between">
      <formula>25</formula>
      <formula>75</formula>
    </cfRule>
    <cfRule type="cellIs" dxfId="408" priority="375" operator="between">
      <formula>76</formula>
      <formula>256</formula>
    </cfRule>
  </conditionalFormatting>
  <conditionalFormatting sqref="R39:W39">
    <cfRule type="cellIs" dxfId="407" priority="370" operator="between">
      <formula>0.1</formula>
      <formula>24</formula>
    </cfRule>
    <cfRule type="cellIs" dxfId="406" priority="371" operator="between">
      <formula>25</formula>
      <formula>75</formula>
    </cfRule>
    <cfRule type="cellIs" dxfId="405" priority="372" operator="between">
      <formula>76</formula>
      <formula>256</formula>
    </cfRule>
  </conditionalFormatting>
  <conditionalFormatting sqref="R39:W39">
    <cfRule type="cellIs" dxfId="404" priority="367" operator="between">
      <formula>0.1</formula>
      <formula>24</formula>
    </cfRule>
    <cfRule type="cellIs" dxfId="403" priority="368" operator="between">
      <formula>25</formula>
      <formula>75</formula>
    </cfRule>
    <cfRule type="cellIs" dxfId="402" priority="369" operator="between">
      <formula>76</formula>
      <formula>256</formula>
    </cfRule>
  </conditionalFormatting>
  <conditionalFormatting sqref="R40:W40">
    <cfRule type="cellIs" dxfId="401" priority="364" operator="between">
      <formula>0.1</formula>
      <formula>24</formula>
    </cfRule>
    <cfRule type="cellIs" dxfId="400" priority="365" operator="between">
      <formula>25</formula>
      <formula>75</formula>
    </cfRule>
    <cfRule type="cellIs" dxfId="399" priority="366" operator="between">
      <formula>76</formula>
      <formula>256</formula>
    </cfRule>
  </conditionalFormatting>
  <conditionalFormatting sqref="R40:W40">
    <cfRule type="cellIs" dxfId="398" priority="361" operator="between">
      <formula>0.1</formula>
      <formula>24</formula>
    </cfRule>
    <cfRule type="cellIs" dxfId="397" priority="362" operator="between">
      <formula>25</formula>
      <formula>75</formula>
    </cfRule>
    <cfRule type="cellIs" dxfId="396" priority="363" operator="between">
      <formula>76</formula>
      <formula>256</formula>
    </cfRule>
  </conditionalFormatting>
  <conditionalFormatting sqref="C17 C27 G16:G17 D16:G16">
    <cfRule type="cellIs" dxfId="395" priority="352" operator="between">
      <formula>0.1</formula>
      <formula>24</formula>
    </cfRule>
    <cfRule type="cellIs" dxfId="394" priority="353" operator="between">
      <formula>25</formula>
      <formula>75</formula>
    </cfRule>
    <cfRule type="cellIs" dxfId="393" priority="354" operator="between">
      <formula>76</formula>
      <formula>256</formula>
    </cfRule>
  </conditionalFormatting>
  <conditionalFormatting sqref="C7:G7 C51:G51">
    <cfRule type="cellIs" dxfId="392" priority="349" operator="between">
      <formula>0.1</formula>
      <formula>24</formula>
    </cfRule>
    <cfRule type="cellIs" dxfId="391" priority="350" operator="between">
      <formula>25</formula>
      <formula>75</formula>
    </cfRule>
    <cfRule type="cellIs" dxfId="390" priority="351" operator="between">
      <formula>256</formula>
      <formula>100</formula>
    </cfRule>
  </conditionalFormatting>
  <conditionalFormatting sqref="C9:D9 C11 C17 C27 D8:G8 F9:G9 G10:G17 D16:G16">
    <cfRule type="cellIs" dxfId="389" priority="346" operator="between">
      <formula>0.1</formula>
      <formula>24</formula>
    </cfRule>
    <cfRule type="cellIs" dxfId="388" priority="347" operator="between">
      <formula>25</formula>
      <formula>75</formula>
    </cfRule>
    <cfRule type="cellIs" dxfId="387" priority="348" operator="between">
      <formula>76</formula>
      <formula>256</formula>
    </cfRule>
  </conditionalFormatting>
  <conditionalFormatting sqref="G24:G25">
    <cfRule type="cellIs" dxfId="386" priority="145" operator="between">
      <formula>0.1</formula>
      <formula>24</formula>
    </cfRule>
    <cfRule type="cellIs" dxfId="385" priority="146" operator="between">
      <formula>25</formula>
      <formula>75</formula>
    </cfRule>
    <cfRule type="cellIs" dxfId="384" priority="147" operator="between">
      <formula>76</formula>
      <formula>256</formula>
    </cfRule>
  </conditionalFormatting>
  <conditionalFormatting sqref="C9:D9 C11 D8:G8 F9:G9 G10:G15">
    <cfRule type="cellIs" dxfId="383" priority="340" operator="between">
      <formula>0.1</formula>
      <formula>24</formula>
    </cfRule>
    <cfRule type="cellIs" dxfId="382" priority="341" operator="between">
      <formula>25</formula>
      <formula>75</formula>
    </cfRule>
    <cfRule type="cellIs" dxfId="381" priority="342" operator="between">
      <formula>76</formula>
      <formula>256</formula>
    </cfRule>
  </conditionalFormatting>
  <conditionalFormatting sqref="G37:G38">
    <cfRule type="cellIs" dxfId="380" priority="139" operator="between">
      <formula>0.1</formula>
      <formula>24</formula>
    </cfRule>
    <cfRule type="cellIs" dxfId="379" priority="140" operator="between">
      <formula>25</formula>
      <formula>75</formula>
    </cfRule>
    <cfRule type="cellIs" dxfId="378" priority="141" operator="between">
      <formula>76</formula>
      <formula>256</formula>
    </cfRule>
  </conditionalFormatting>
  <conditionalFormatting sqref="G45:G46">
    <cfRule type="cellIs" dxfId="377" priority="130" operator="between">
      <formula>0.1</formula>
      <formula>24</formula>
    </cfRule>
    <cfRule type="cellIs" dxfId="376" priority="131" operator="between">
      <formula>25</formula>
      <formula>75</formula>
    </cfRule>
    <cfRule type="cellIs" dxfId="375" priority="132" operator="between">
      <formula>76</formula>
      <formula>256</formula>
    </cfRule>
  </conditionalFormatting>
  <conditionalFormatting sqref="G45:G46">
    <cfRule type="cellIs" dxfId="374" priority="127" operator="between">
      <formula>0.1</formula>
      <formula>24</formula>
    </cfRule>
    <cfRule type="cellIs" dxfId="373" priority="128" operator="between">
      <formula>25</formula>
      <formula>75</formula>
    </cfRule>
    <cfRule type="cellIs" dxfId="372" priority="129" operator="between">
      <formula>76</formula>
      <formula>256</formula>
    </cfRule>
  </conditionalFormatting>
  <conditionalFormatting sqref="G29:G33">
    <cfRule type="cellIs" dxfId="371" priority="118" operator="between">
      <formula>0.1</formula>
      <formula>24</formula>
    </cfRule>
    <cfRule type="cellIs" dxfId="370" priority="119" operator="between">
      <formula>25</formula>
      <formula>75</formula>
    </cfRule>
    <cfRule type="cellIs" dxfId="369" priority="120" operator="between">
      <formula>76</formula>
      <formula>256</formula>
    </cfRule>
  </conditionalFormatting>
  <conditionalFormatting sqref="F47:G47">
    <cfRule type="cellIs" dxfId="368" priority="121" operator="between">
      <formula>0.1</formula>
      <formula>24</formula>
    </cfRule>
    <cfRule type="cellIs" dxfId="367" priority="122" operator="between">
      <formula>25</formula>
      <formula>75</formula>
    </cfRule>
    <cfRule type="cellIs" dxfId="366" priority="123" operator="between">
      <formula>76</formula>
      <formula>256</formula>
    </cfRule>
  </conditionalFormatting>
  <conditionalFormatting sqref="G29:G33">
    <cfRule type="cellIs" dxfId="365" priority="115" operator="between">
      <formula>0.1</formula>
      <formula>24</formula>
    </cfRule>
    <cfRule type="cellIs" dxfId="364" priority="116" operator="between">
      <formula>25</formula>
      <formula>75</formula>
    </cfRule>
    <cfRule type="cellIs" dxfId="363" priority="117" operator="between">
      <formula>76</formula>
      <formula>256</formula>
    </cfRule>
  </conditionalFormatting>
  <conditionalFormatting sqref="E26">
    <cfRule type="cellIs" dxfId="362" priority="112" operator="between">
      <formula>0.1</formula>
      <formula>24</formula>
    </cfRule>
    <cfRule type="cellIs" dxfId="361" priority="113" operator="between">
      <formula>25</formula>
      <formula>75</formula>
    </cfRule>
    <cfRule type="cellIs" dxfId="360" priority="114" operator="between">
      <formula>76</formula>
      <formula>256</formula>
    </cfRule>
  </conditionalFormatting>
  <conditionalFormatting sqref="E26">
    <cfRule type="cellIs" dxfId="359" priority="109" operator="between">
      <formula>0.1</formula>
      <formula>24</formula>
    </cfRule>
    <cfRule type="cellIs" dxfId="358" priority="110" operator="between">
      <formula>25</formula>
      <formula>75</formula>
    </cfRule>
    <cfRule type="cellIs" dxfId="357" priority="111" operator="between">
      <formula>76</formula>
      <formula>256</formula>
    </cfRule>
  </conditionalFormatting>
  <conditionalFormatting sqref="E45">
    <cfRule type="cellIs" dxfId="356" priority="106" operator="between">
      <formula>0.1</formula>
      <formula>24</formula>
    </cfRule>
    <cfRule type="cellIs" dxfId="355" priority="107" operator="between">
      <formula>25</formula>
      <formula>75</formula>
    </cfRule>
    <cfRule type="cellIs" dxfId="354" priority="108" operator="between">
      <formula>76</formula>
      <formula>256</formula>
    </cfRule>
  </conditionalFormatting>
  <conditionalFormatting sqref="G17">
    <cfRule type="cellIs" dxfId="353" priority="301" operator="between">
      <formula>0.1</formula>
      <formula>24</formula>
    </cfRule>
    <cfRule type="cellIs" dxfId="352" priority="302" operator="between">
      <formula>25</formula>
      <formula>75</formula>
    </cfRule>
    <cfRule type="cellIs" dxfId="351" priority="303" operator="between">
      <formula>76</formula>
      <formula>256</formula>
    </cfRule>
  </conditionalFormatting>
  <conditionalFormatting sqref="G22">
    <cfRule type="cellIs" dxfId="350" priority="100" operator="between">
      <formula>0.1</formula>
      <formula>24</formula>
    </cfRule>
    <cfRule type="cellIs" dxfId="349" priority="101" operator="between">
      <formula>25</formula>
      <formula>75</formula>
    </cfRule>
    <cfRule type="cellIs" dxfId="348" priority="102" operator="between">
      <formula>76</formula>
      <formula>256</formula>
    </cfRule>
  </conditionalFormatting>
  <conditionalFormatting sqref="C40:G40">
    <cfRule type="cellIs" dxfId="347" priority="55" operator="between">
      <formula>0.1</formula>
      <formula>24</formula>
    </cfRule>
    <cfRule type="cellIs" dxfId="346" priority="56" operator="between">
      <formula>25</formula>
      <formula>75</formula>
    </cfRule>
    <cfRule type="cellIs" dxfId="345" priority="57" operator="between">
      <formula>76</formula>
      <formula>256</formula>
    </cfRule>
  </conditionalFormatting>
  <conditionalFormatting sqref="AG7:AK7 AG51:AK51">
    <cfRule type="cellIs" dxfId="344" priority="295" operator="between">
      <formula>0.1</formula>
      <formula>24</formula>
    </cfRule>
    <cfRule type="cellIs" dxfId="343" priority="296" operator="between">
      <formula>25</formula>
      <formula>75</formula>
    </cfRule>
    <cfRule type="cellIs" dxfId="342" priority="297" operator="between">
      <formula>256</formula>
      <formula>100</formula>
    </cfRule>
  </conditionalFormatting>
  <conditionalFormatting sqref="AG8:AK50">
    <cfRule type="cellIs" dxfId="341" priority="292" operator="between">
      <formula>0.1</formula>
      <formula>24</formula>
    </cfRule>
    <cfRule type="cellIs" dxfId="340" priority="293" operator="between">
      <formula>25</formula>
      <formula>75</formula>
    </cfRule>
    <cfRule type="cellIs" dxfId="339" priority="294" operator="between">
      <formula>76</formula>
      <formula>256</formula>
    </cfRule>
  </conditionalFormatting>
  <conditionalFormatting sqref="Z44:AD50 Z42:AD42 Z16:AD38">
    <cfRule type="cellIs" dxfId="338" priority="289" operator="between">
      <formula>0.1</formula>
      <formula>24</formula>
    </cfRule>
    <cfRule type="cellIs" dxfId="337" priority="290" operator="between">
      <formula>25</formula>
      <formula>75</formula>
    </cfRule>
    <cfRule type="cellIs" dxfId="336" priority="291" operator="between">
      <formula>76</formula>
      <formula>256</formula>
    </cfRule>
  </conditionalFormatting>
  <conditionalFormatting sqref="Z7:AD7 Z51:AD51">
    <cfRule type="cellIs" dxfId="335" priority="286" operator="between">
      <formula>0.1</formula>
      <formula>24</formula>
    </cfRule>
    <cfRule type="cellIs" dxfId="334" priority="287" operator="between">
      <formula>25</formula>
      <formula>75</formula>
    </cfRule>
    <cfRule type="cellIs" dxfId="333" priority="288" operator="between">
      <formula>256</formula>
      <formula>100</formula>
    </cfRule>
  </conditionalFormatting>
  <conditionalFormatting sqref="AC41:AD41 Z8:AD35">
    <cfRule type="cellIs" dxfId="332" priority="283" operator="between">
      <formula>0.1</formula>
      <formula>24</formula>
    </cfRule>
    <cfRule type="cellIs" dxfId="331" priority="284" operator="between">
      <formula>25</formula>
      <formula>75</formula>
    </cfRule>
    <cfRule type="cellIs" dxfId="330" priority="285" operator="between">
      <formula>76</formula>
      <formula>256</formula>
    </cfRule>
  </conditionalFormatting>
  <conditionalFormatting sqref="AC41:AD41">
    <cfRule type="cellIs" dxfId="329" priority="280" operator="between">
      <formula>0.1</formula>
      <formula>24</formula>
    </cfRule>
    <cfRule type="cellIs" dxfId="328" priority="281" operator="between">
      <formula>25</formula>
      <formula>75</formula>
    </cfRule>
    <cfRule type="cellIs" dxfId="327" priority="282" operator="between">
      <formula>76</formula>
      <formula>256</formula>
    </cfRule>
  </conditionalFormatting>
  <conditionalFormatting sqref="Z8:AD15">
    <cfRule type="cellIs" dxfId="326" priority="277" operator="between">
      <formula>0.1</formula>
      <formula>24</formula>
    </cfRule>
    <cfRule type="cellIs" dxfId="325" priority="278" operator="between">
      <formula>25</formula>
      <formula>75</formula>
    </cfRule>
    <cfRule type="cellIs" dxfId="324" priority="279" operator="between">
      <formula>76</formula>
      <formula>256</formula>
    </cfRule>
  </conditionalFormatting>
  <conditionalFormatting sqref="Z41:AB41">
    <cfRule type="cellIs" dxfId="323" priority="274" operator="between">
      <formula>0.1</formula>
      <formula>24</formula>
    </cfRule>
    <cfRule type="cellIs" dxfId="322" priority="275" operator="between">
      <formula>25</formula>
      <formula>75</formula>
    </cfRule>
    <cfRule type="cellIs" dxfId="321" priority="276" operator="between">
      <formula>76</formula>
      <formula>256</formula>
    </cfRule>
  </conditionalFormatting>
  <conditionalFormatting sqref="Z39:AD39">
    <cfRule type="cellIs" dxfId="320" priority="271" operator="between">
      <formula>0.1</formula>
      <formula>24</formula>
    </cfRule>
    <cfRule type="cellIs" dxfId="319" priority="272" operator="between">
      <formula>25</formula>
      <formula>75</formula>
    </cfRule>
    <cfRule type="cellIs" dxfId="318" priority="273" operator="between">
      <formula>76</formula>
      <formula>256</formula>
    </cfRule>
  </conditionalFormatting>
  <conditionalFormatting sqref="Z39:AD39">
    <cfRule type="cellIs" dxfId="317" priority="268" operator="between">
      <formula>0.1</formula>
      <formula>24</formula>
    </cfRule>
    <cfRule type="cellIs" dxfId="316" priority="269" operator="between">
      <formula>25</formula>
      <formula>75</formula>
    </cfRule>
    <cfRule type="cellIs" dxfId="315" priority="270" operator="between">
      <formula>76</formula>
      <formula>256</formula>
    </cfRule>
  </conditionalFormatting>
  <conditionalFormatting sqref="Z40:AD40">
    <cfRule type="cellIs" dxfId="314" priority="265" operator="between">
      <formula>0.1</formula>
      <formula>24</formula>
    </cfRule>
    <cfRule type="cellIs" dxfId="313" priority="266" operator="between">
      <formula>25</formula>
      <formula>75</formula>
    </cfRule>
    <cfRule type="cellIs" dxfId="312" priority="267" operator="between">
      <formula>76</formula>
      <formula>256</formula>
    </cfRule>
  </conditionalFormatting>
  <conditionalFormatting sqref="Z40:AD40">
    <cfRule type="cellIs" dxfId="311" priority="262" operator="between">
      <formula>0.1</formula>
      <formula>24</formula>
    </cfRule>
    <cfRule type="cellIs" dxfId="310" priority="263" operator="between">
      <formula>25</formula>
      <formula>75</formula>
    </cfRule>
    <cfRule type="cellIs" dxfId="309" priority="264" operator="between">
      <formula>76</formula>
      <formula>256</formula>
    </cfRule>
  </conditionalFormatting>
  <conditionalFormatting sqref="D35:G35">
    <cfRule type="cellIs" dxfId="308" priority="61" operator="between">
      <formula>0.1</formula>
      <formula>24</formula>
    </cfRule>
    <cfRule type="cellIs" dxfId="307" priority="62" operator="between">
      <formula>25</formula>
      <formula>75</formula>
    </cfRule>
    <cfRule type="cellIs" dxfId="306" priority="63" operator="between">
      <formula>76</formula>
      <formula>256</formula>
    </cfRule>
  </conditionalFormatting>
  <conditionalFormatting sqref="C40:G40">
    <cfRule type="cellIs" dxfId="305" priority="58" operator="between">
      <formula>0.1</formula>
      <formula>24</formula>
    </cfRule>
    <cfRule type="cellIs" dxfId="304" priority="59" operator="between">
      <formula>25</formula>
      <formula>75</formula>
    </cfRule>
    <cfRule type="cellIs" dxfId="303" priority="60" operator="between">
      <formula>76</formula>
      <formula>256</formula>
    </cfRule>
  </conditionalFormatting>
  <conditionalFormatting sqref="L44:P50 L42:P42 L16:P38">
    <cfRule type="cellIs" dxfId="302" priority="250" operator="between">
      <formula>0.1</formula>
      <formula>24</formula>
    </cfRule>
    <cfRule type="cellIs" dxfId="301" priority="251" operator="between">
      <formula>25</formula>
      <formula>75</formula>
    </cfRule>
    <cfRule type="cellIs" dxfId="300" priority="252" operator="between">
      <formula>76</formula>
      <formula>256</formula>
    </cfRule>
  </conditionalFormatting>
  <conditionalFormatting sqref="L7:P7 L51:P51">
    <cfRule type="cellIs" dxfId="299" priority="247" operator="between">
      <formula>0.1</formula>
      <formula>24</formula>
    </cfRule>
    <cfRule type="cellIs" dxfId="298" priority="248" operator="between">
      <formula>25</formula>
      <formula>75</formula>
    </cfRule>
    <cfRule type="cellIs" dxfId="297" priority="249" operator="between">
      <formula>256</formula>
      <formula>100</formula>
    </cfRule>
  </conditionalFormatting>
  <conditionalFormatting sqref="O41:P41 L8:P35">
    <cfRule type="cellIs" dxfId="296" priority="244" operator="between">
      <formula>0.1</formula>
      <formula>24</formula>
    </cfRule>
    <cfRule type="cellIs" dxfId="295" priority="245" operator="between">
      <formula>25</formula>
      <formula>75</formula>
    </cfRule>
    <cfRule type="cellIs" dxfId="294" priority="246" operator="between">
      <formula>76</formula>
      <formula>256</formula>
    </cfRule>
  </conditionalFormatting>
  <conditionalFormatting sqref="N41:P41">
    <cfRule type="cellIs" dxfId="293" priority="241" operator="between">
      <formula>0.1</formula>
      <formula>24</formula>
    </cfRule>
    <cfRule type="cellIs" dxfId="292" priority="242" operator="between">
      <formula>25</formula>
      <formula>75</formula>
    </cfRule>
    <cfRule type="cellIs" dxfId="291" priority="243" operator="between">
      <formula>76</formula>
      <formula>256</formula>
    </cfRule>
  </conditionalFormatting>
  <conditionalFormatting sqref="J8:P15">
    <cfRule type="cellIs" dxfId="290" priority="238" operator="between">
      <formula>0.1</formula>
      <formula>24</formula>
    </cfRule>
    <cfRule type="cellIs" dxfId="289" priority="239" operator="between">
      <formula>25</formula>
      <formula>75</formula>
    </cfRule>
    <cfRule type="cellIs" dxfId="288" priority="240" operator="between">
      <formula>76</formula>
      <formula>256</formula>
    </cfRule>
  </conditionalFormatting>
  <conditionalFormatting sqref="J41:N41">
    <cfRule type="cellIs" dxfId="287" priority="235" operator="between">
      <formula>0.1</formula>
      <formula>24</formula>
    </cfRule>
    <cfRule type="cellIs" dxfId="286" priority="236" operator="between">
      <formula>25</formula>
      <formula>75</formula>
    </cfRule>
    <cfRule type="cellIs" dxfId="285" priority="237" operator="between">
      <formula>76</formula>
      <formula>256</formula>
    </cfRule>
  </conditionalFormatting>
  <conditionalFormatting sqref="J39:P39">
    <cfRule type="cellIs" dxfId="284" priority="232" operator="between">
      <formula>0.1</formula>
      <formula>24</formula>
    </cfRule>
    <cfRule type="cellIs" dxfId="283" priority="233" operator="between">
      <formula>25</formula>
      <formula>75</formula>
    </cfRule>
    <cfRule type="cellIs" dxfId="282" priority="234" operator="between">
      <formula>76</formula>
      <formula>256</formula>
    </cfRule>
  </conditionalFormatting>
  <conditionalFormatting sqref="J39:P39">
    <cfRule type="cellIs" dxfId="281" priority="229" operator="between">
      <formula>0.1</formula>
      <formula>24</formula>
    </cfRule>
    <cfRule type="cellIs" dxfId="280" priority="230" operator="between">
      <formula>25</formula>
      <formula>75</formula>
    </cfRule>
    <cfRule type="cellIs" dxfId="279" priority="231" operator="between">
      <formula>76</formula>
      <formula>256</formula>
    </cfRule>
  </conditionalFormatting>
  <conditionalFormatting sqref="J40:P40">
    <cfRule type="cellIs" dxfId="278" priority="226" operator="between">
      <formula>0.1</formula>
      <formula>24</formula>
    </cfRule>
    <cfRule type="cellIs" dxfId="277" priority="227" operator="between">
      <formula>25</formula>
      <formula>75</formula>
    </cfRule>
    <cfRule type="cellIs" dxfId="276" priority="228" operator="between">
      <formula>76</formula>
      <formula>256</formula>
    </cfRule>
  </conditionalFormatting>
  <conditionalFormatting sqref="J40:P40">
    <cfRule type="cellIs" dxfId="275" priority="223" operator="between">
      <formula>0.1</formula>
      <formula>24</formula>
    </cfRule>
    <cfRule type="cellIs" dxfId="274" priority="224" operator="between">
      <formula>25</formula>
      <formula>75</formula>
    </cfRule>
    <cfRule type="cellIs" dxfId="273" priority="225" operator="between">
      <formula>76</formula>
      <formula>256</formula>
    </cfRule>
  </conditionalFormatting>
  <conditionalFormatting sqref="C22">
    <cfRule type="cellIs" dxfId="272" priority="220" operator="between">
      <formula>0.1</formula>
      <formula>24</formula>
    </cfRule>
    <cfRule type="cellIs" dxfId="271" priority="221" operator="between">
      <formula>25</formula>
      <formula>75</formula>
    </cfRule>
    <cfRule type="cellIs" dxfId="270" priority="222" operator="between">
      <formula>76</formula>
      <formula>256</formula>
    </cfRule>
  </conditionalFormatting>
  <conditionalFormatting sqref="C22">
    <cfRule type="cellIs" dxfId="269" priority="217" operator="between">
      <formula>0.1</formula>
      <formula>24</formula>
    </cfRule>
    <cfRule type="cellIs" dxfId="268" priority="218" operator="between">
      <formula>25</formula>
      <formula>75</formula>
    </cfRule>
    <cfRule type="cellIs" dxfId="267" priority="219" operator="between">
      <formula>76</formula>
      <formula>256</formula>
    </cfRule>
  </conditionalFormatting>
  <conditionalFormatting sqref="C33:C36">
    <cfRule type="cellIs" dxfId="266" priority="214" operator="between">
      <formula>0.1</formula>
      <formula>24</formula>
    </cfRule>
    <cfRule type="cellIs" dxfId="265" priority="215" operator="between">
      <formula>25</formula>
      <formula>75</formula>
    </cfRule>
    <cfRule type="cellIs" dxfId="264" priority="216" operator="between">
      <formula>76</formula>
      <formula>256</formula>
    </cfRule>
  </conditionalFormatting>
  <conditionalFormatting sqref="C33:C36">
    <cfRule type="cellIs" dxfId="263" priority="211" operator="between">
      <formula>0.1</formula>
      <formula>24</formula>
    </cfRule>
    <cfRule type="cellIs" dxfId="262" priority="212" operator="between">
      <formula>25</formula>
      <formula>75</formula>
    </cfRule>
    <cfRule type="cellIs" dxfId="261" priority="213" operator="between">
      <formula>76</formula>
      <formula>256</formula>
    </cfRule>
  </conditionalFormatting>
  <conditionalFormatting sqref="C41">
    <cfRule type="cellIs" dxfId="260" priority="208" operator="between">
      <formula>0.1</formula>
      <formula>24</formula>
    </cfRule>
    <cfRule type="cellIs" dxfId="259" priority="209" operator="between">
      <formula>25</formula>
      <formula>75</formula>
    </cfRule>
    <cfRule type="cellIs" dxfId="258" priority="210" operator="between">
      <formula>76</formula>
      <formula>256</formula>
    </cfRule>
  </conditionalFormatting>
  <conditionalFormatting sqref="C41">
    <cfRule type="cellIs" dxfId="257" priority="205" operator="between">
      <formula>0.1</formula>
      <formula>24</formula>
    </cfRule>
    <cfRule type="cellIs" dxfId="256" priority="206" operator="between">
      <formula>25</formula>
      <formula>75</formula>
    </cfRule>
    <cfRule type="cellIs" dxfId="255" priority="207" operator="between">
      <formula>76</formula>
      <formula>256</formula>
    </cfRule>
  </conditionalFormatting>
  <conditionalFormatting sqref="C47">
    <cfRule type="cellIs" dxfId="254" priority="202" operator="between">
      <formula>0.1</formula>
      <formula>24</formula>
    </cfRule>
    <cfRule type="cellIs" dxfId="253" priority="203" operator="between">
      <formula>25</formula>
      <formula>75</formula>
    </cfRule>
    <cfRule type="cellIs" dxfId="252" priority="204" operator="between">
      <formula>76</formula>
      <formula>256</formula>
    </cfRule>
  </conditionalFormatting>
  <conditionalFormatting sqref="C45">
    <cfRule type="cellIs" dxfId="251" priority="199" operator="between">
      <formula>0.1</formula>
      <formula>24</formula>
    </cfRule>
    <cfRule type="cellIs" dxfId="250" priority="200" operator="between">
      <formula>25</formula>
      <formula>75</formula>
    </cfRule>
    <cfRule type="cellIs" dxfId="249" priority="201" operator="between">
      <formula>76</formula>
      <formula>256</formula>
    </cfRule>
  </conditionalFormatting>
  <conditionalFormatting sqref="D41:D42 D44:D45">
    <cfRule type="cellIs" dxfId="248" priority="196" operator="between">
      <formula>0.1</formula>
      <formula>24</formula>
    </cfRule>
    <cfRule type="cellIs" dxfId="247" priority="197" operator="between">
      <formula>25</formula>
      <formula>75</formula>
    </cfRule>
    <cfRule type="cellIs" dxfId="246" priority="198" operator="between">
      <formula>76</formula>
      <formula>256</formula>
    </cfRule>
  </conditionalFormatting>
  <conditionalFormatting sqref="D41:D42 D44:D45">
    <cfRule type="cellIs" dxfId="245" priority="193" operator="between">
      <formula>0.1</formula>
      <formula>24</formula>
    </cfRule>
    <cfRule type="cellIs" dxfId="244" priority="194" operator="between">
      <formula>25</formula>
      <formula>75</formula>
    </cfRule>
    <cfRule type="cellIs" dxfId="243" priority="195" operator="between">
      <formula>76</formula>
      <formula>256</formula>
    </cfRule>
  </conditionalFormatting>
  <conditionalFormatting sqref="F13">
    <cfRule type="cellIs" dxfId="242" priority="1" operator="between">
      <formula>0.1</formula>
      <formula>24</formula>
    </cfRule>
    <cfRule type="cellIs" dxfId="241" priority="2" operator="between">
      <formula>25</formula>
      <formula>75</formula>
    </cfRule>
    <cfRule type="cellIs" dxfId="240" priority="3" operator="between">
      <formula>76</formula>
      <formula>256</formula>
    </cfRule>
  </conditionalFormatting>
  <conditionalFormatting sqref="F41:F42 F44:F45">
    <cfRule type="cellIs" dxfId="239" priority="190" operator="between">
      <formula>0.1</formula>
      <formula>24</formula>
    </cfRule>
    <cfRule type="cellIs" dxfId="238" priority="191" operator="between">
      <formula>25</formula>
      <formula>75</formula>
    </cfRule>
    <cfRule type="cellIs" dxfId="237" priority="192" operator="between">
      <formula>76</formula>
      <formula>256</formula>
    </cfRule>
  </conditionalFormatting>
  <conditionalFormatting sqref="F41:F42 F44:F45">
    <cfRule type="cellIs" dxfId="236" priority="187" operator="between">
      <formula>0.1</formula>
      <formula>24</formula>
    </cfRule>
    <cfRule type="cellIs" dxfId="235" priority="188" operator="between">
      <formula>25</formula>
      <formula>75</formula>
    </cfRule>
    <cfRule type="cellIs" dxfId="234" priority="189" operator="between">
      <formula>76</formula>
      <formula>256</formula>
    </cfRule>
  </conditionalFormatting>
  <conditionalFormatting sqref="F34 F36:F38">
    <cfRule type="cellIs" dxfId="233" priority="184" operator="between">
      <formula>0.1</formula>
      <formula>24</formula>
    </cfRule>
    <cfRule type="cellIs" dxfId="232" priority="185" operator="between">
      <formula>25</formula>
      <formula>75</formula>
    </cfRule>
    <cfRule type="cellIs" dxfId="231" priority="186" operator="between">
      <formula>76</formula>
      <formula>256</formula>
    </cfRule>
  </conditionalFormatting>
  <conditionalFormatting sqref="F34 F36:F38">
    <cfRule type="cellIs" dxfId="230" priority="181" operator="between">
      <formula>0.1</formula>
      <formula>24</formula>
    </cfRule>
    <cfRule type="cellIs" dxfId="229" priority="182" operator="between">
      <formula>25</formula>
      <formula>75</formula>
    </cfRule>
    <cfRule type="cellIs" dxfId="228" priority="183" operator="between">
      <formula>76</formula>
      <formula>256</formula>
    </cfRule>
  </conditionalFormatting>
  <conditionalFormatting sqref="F21:F25">
    <cfRule type="cellIs" dxfId="227" priority="178" operator="between">
      <formula>0.1</formula>
      <formula>24</formula>
    </cfRule>
    <cfRule type="cellIs" dxfId="226" priority="179" operator="between">
      <formula>25</formula>
      <formula>75</formula>
    </cfRule>
    <cfRule type="cellIs" dxfId="225" priority="180" operator="between">
      <formula>76</formula>
      <formula>256</formula>
    </cfRule>
  </conditionalFormatting>
  <conditionalFormatting sqref="F21:F25">
    <cfRule type="cellIs" dxfId="224" priority="175" operator="between">
      <formula>0.1</formula>
      <formula>24</formula>
    </cfRule>
    <cfRule type="cellIs" dxfId="223" priority="176" operator="between">
      <formula>25</formula>
      <formula>75</formula>
    </cfRule>
    <cfRule type="cellIs" dxfId="222" priority="177" operator="between">
      <formula>76</formula>
      <formula>256</formula>
    </cfRule>
  </conditionalFormatting>
  <conditionalFormatting sqref="F27">
    <cfRule type="cellIs" dxfId="221" priority="172" operator="between">
      <formula>0.1</formula>
      <formula>24</formula>
    </cfRule>
    <cfRule type="cellIs" dxfId="220" priority="173" operator="between">
      <formula>25</formula>
      <formula>75</formula>
    </cfRule>
    <cfRule type="cellIs" dxfId="219" priority="174" operator="between">
      <formula>76</formula>
      <formula>256</formula>
    </cfRule>
  </conditionalFormatting>
  <conditionalFormatting sqref="F27">
    <cfRule type="cellIs" dxfId="218" priority="169" operator="between">
      <formula>0.1</formula>
      <formula>24</formula>
    </cfRule>
    <cfRule type="cellIs" dxfId="217" priority="170" operator="between">
      <formula>25</formula>
      <formula>75</formula>
    </cfRule>
    <cfRule type="cellIs" dxfId="216" priority="171" operator="between">
      <formula>76</formula>
      <formula>256</formula>
    </cfRule>
  </conditionalFormatting>
  <conditionalFormatting sqref="F29">
    <cfRule type="cellIs" dxfId="215" priority="166" operator="between">
      <formula>0.1</formula>
      <formula>24</formula>
    </cfRule>
    <cfRule type="cellIs" dxfId="214" priority="167" operator="between">
      <formula>25</formula>
      <formula>75</formula>
    </cfRule>
    <cfRule type="cellIs" dxfId="213" priority="168" operator="between">
      <formula>76</formula>
      <formula>256</formula>
    </cfRule>
  </conditionalFormatting>
  <conditionalFormatting sqref="F29">
    <cfRule type="cellIs" dxfId="212" priority="163" operator="between">
      <formula>0.1</formula>
      <formula>24</formula>
    </cfRule>
    <cfRule type="cellIs" dxfId="211" priority="164" operator="between">
      <formula>25</formula>
      <formula>75</formula>
    </cfRule>
    <cfRule type="cellIs" dxfId="210" priority="165" operator="between">
      <formula>76</formula>
      <formula>256</formula>
    </cfRule>
  </conditionalFormatting>
  <conditionalFormatting sqref="F18:F19">
    <cfRule type="cellIs" dxfId="209" priority="160" operator="between">
      <formula>0.1</formula>
      <formula>24</formula>
    </cfRule>
    <cfRule type="cellIs" dxfId="208" priority="161" operator="between">
      <formula>25</formula>
      <formula>75</formula>
    </cfRule>
    <cfRule type="cellIs" dxfId="207" priority="162" operator="between">
      <formula>76</formula>
      <formula>256</formula>
    </cfRule>
  </conditionalFormatting>
  <conditionalFormatting sqref="F18:F19">
    <cfRule type="cellIs" dxfId="206" priority="157" operator="between">
      <formula>0.1</formula>
      <formula>24</formula>
    </cfRule>
    <cfRule type="cellIs" dxfId="205" priority="158" operator="between">
      <formula>25</formula>
      <formula>75</formula>
    </cfRule>
    <cfRule type="cellIs" dxfId="204" priority="159" operator="between">
      <formula>76</formula>
      <formula>256</formula>
    </cfRule>
  </conditionalFormatting>
  <conditionalFormatting sqref="G19:G20">
    <cfRule type="cellIs" dxfId="203" priority="154" operator="between">
      <formula>0.1</formula>
      <formula>24</formula>
    </cfRule>
    <cfRule type="cellIs" dxfId="202" priority="155" operator="between">
      <formula>25</formula>
      <formula>75</formula>
    </cfRule>
    <cfRule type="cellIs" dxfId="201" priority="156" operator="between">
      <formula>76</formula>
      <formula>256</formula>
    </cfRule>
  </conditionalFormatting>
  <conditionalFormatting sqref="G19:G20">
    <cfRule type="cellIs" dxfId="200" priority="151" operator="between">
      <formula>0.1</formula>
      <formula>24</formula>
    </cfRule>
    <cfRule type="cellIs" dxfId="199" priority="152" operator="between">
      <formula>25</formula>
      <formula>75</formula>
    </cfRule>
    <cfRule type="cellIs" dxfId="198" priority="153" operator="between">
      <formula>76</formula>
      <formula>256</formula>
    </cfRule>
  </conditionalFormatting>
  <conditionalFormatting sqref="G24:G25">
    <cfRule type="cellIs" dxfId="197" priority="148" operator="between">
      <formula>0.1</formula>
      <formula>24</formula>
    </cfRule>
    <cfRule type="cellIs" dxfId="196" priority="149" operator="between">
      <formula>25</formula>
      <formula>75</formula>
    </cfRule>
    <cfRule type="cellIs" dxfId="195" priority="150" operator="between">
      <formula>76</formula>
      <formula>256</formula>
    </cfRule>
  </conditionalFormatting>
  <conditionalFormatting sqref="G37:G38">
    <cfRule type="cellIs" dxfId="194" priority="142" operator="between">
      <formula>0.1</formula>
      <formula>24</formula>
    </cfRule>
    <cfRule type="cellIs" dxfId="193" priority="143" operator="between">
      <formula>25</formula>
      <formula>75</formula>
    </cfRule>
    <cfRule type="cellIs" dxfId="192" priority="144" operator="between">
      <formula>76</formula>
      <formula>256</formula>
    </cfRule>
  </conditionalFormatting>
  <conditionalFormatting sqref="G41:G42">
    <cfRule type="cellIs" dxfId="191" priority="136" operator="between">
      <formula>0.1</formula>
      <formula>24</formula>
    </cfRule>
    <cfRule type="cellIs" dxfId="190" priority="137" operator="between">
      <formula>25</formula>
      <formula>75</formula>
    </cfRule>
    <cfRule type="cellIs" dxfId="189" priority="138" operator="between">
      <formula>76</formula>
      <formula>256</formula>
    </cfRule>
  </conditionalFormatting>
  <conditionalFormatting sqref="G41:G42">
    <cfRule type="cellIs" dxfId="188" priority="133" operator="between">
      <formula>0.1</formula>
      <formula>24</formula>
    </cfRule>
    <cfRule type="cellIs" dxfId="187" priority="134" operator="between">
      <formula>25</formula>
      <formula>75</formula>
    </cfRule>
    <cfRule type="cellIs" dxfId="186" priority="135" operator="between">
      <formula>76</formula>
      <formula>256</formula>
    </cfRule>
  </conditionalFormatting>
  <conditionalFormatting sqref="F47:G47">
    <cfRule type="cellIs" dxfId="185" priority="124" operator="between">
      <formula>0.1</formula>
      <formula>24</formula>
    </cfRule>
    <cfRule type="cellIs" dxfId="184" priority="125" operator="between">
      <formula>25</formula>
      <formula>75</formula>
    </cfRule>
    <cfRule type="cellIs" dxfId="183" priority="126" operator="between">
      <formula>76</formula>
      <formula>256</formula>
    </cfRule>
  </conditionalFormatting>
  <conditionalFormatting sqref="E45">
    <cfRule type="cellIs" dxfId="182" priority="103" operator="between">
      <formula>0.1</formula>
      <formula>24</formula>
    </cfRule>
    <cfRule type="cellIs" dxfId="181" priority="104" operator="between">
      <formula>25</formula>
      <formula>75</formula>
    </cfRule>
    <cfRule type="cellIs" dxfId="180" priority="105" operator="between">
      <formula>76</formula>
      <formula>256</formula>
    </cfRule>
  </conditionalFormatting>
  <conditionalFormatting sqref="G22">
    <cfRule type="cellIs" dxfId="179" priority="97" operator="between">
      <formula>0.1</formula>
      <formula>24</formula>
    </cfRule>
    <cfRule type="cellIs" dxfId="178" priority="98" operator="between">
      <formula>25</formula>
      <formula>75</formula>
    </cfRule>
    <cfRule type="cellIs" dxfId="177" priority="99" operator="between">
      <formula>76</formula>
      <formula>256</formula>
    </cfRule>
  </conditionalFormatting>
  <conditionalFormatting sqref="F14">
    <cfRule type="cellIs" dxfId="176" priority="94" operator="between">
      <formula>0.1</formula>
      <formula>24</formula>
    </cfRule>
    <cfRule type="cellIs" dxfId="175" priority="95" operator="between">
      <formula>25</formula>
      <formula>75</formula>
    </cfRule>
    <cfRule type="cellIs" dxfId="174" priority="96" operator="between">
      <formula>76</formula>
      <formula>256</formula>
    </cfRule>
  </conditionalFormatting>
  <conditionalFormatting sqref="F14">
    <cfRule type="cellIs" dxfId="173" priority="91" operator="between">
      <formula>0.1</formula>
      <formula>24</formula>
    </cfRule>
    <cfRule type="cellIs" dxfId="172" priority="92" operator="between">
      <formula>25</formula>
      <formula>75</formula>
    </cfRule>
    <cfRule type="cellIs" dxfId="171" priority="93" operator="between">
      <formula>76</formula>
      <formula>256</formula>
    </cfRule>
  </conditionalFormatting>
  <conditionalFormatting sqref="F31:F32">
    <cfRule type="cellIs" dxfId="170" priority="88" operator="between">
      <formula>0.1</formula>
      <formula>24</formula>
    </cfRule>
    <cfRule type="cellIs" dxfId="169" priority="89" operator="between">
      <formula>25</formula>
      <formula>75</formula>
    </cfRule>
    <cfRule type="cellIs" dxfId="168" priority="90" operator="between">
      <formula>76</formula>
      <formula>256</formula>
    </cfRule>
  </conditionalFormatting>
  <conditionalFormatting sqref="F31:F32">
    <cfRule type="cellIs" dxfId="167" priority="85" operator="between">
      <formula>0.1</formula>
      <formula>24</formula>
    </cfRule>
    <cfRule type="cellIs" dxfId="166" priority="86" operator="between">
      <formula>25</formula>
      <formula>75</formula>
    </cfRule>
    <cfRule type="cellIs" dxfId="165" priority="87" operator="between">
      <formula>76</formula>
      <formula>256</formula>
    </cfRule>
  </conditionalFormatting>
  <conditionalFormatting sqref="D24">
    <cfRule type="cellIs" dxfId="164" priority="82" operator="between">
      <formula>0.1</formula>
      <formula>24</formula>
    </cfRule>
    <cfRule type="cellIs" dxfId="163" priority="83" operator="between">
      <formula>25</formula>
      <formula>75</formula>
    </cfRule>
    <cfRule type="cellIs" dxfId="162" priority="84" operator="between">
      <formula>76</formula>
      <formula>256</formula>
    </cfRule>
  </conditionalFormatting>
  <conditionalFormatting sqref="D24">
    <cfRule type="cellIs" dxfId="161" priority="79" operator="between">
      <formula>0.1</formula>
      <formula>24</formula>
    </cfRule>
    <cfRule type="cellIs" dxfId="160" priority="80" operator="between">
      <formula>25</formula>
      <formula>75</formula>
    </cfRule>
    <cfRule type="cellIs" dxfId="159" priority="81" operator="between">
      <formula>76</formula>
      <formula>256</formula>
    </cfRule>
  </conditionalFormatting>
  <conditionalFormatting sqref="D47">
    <cfRule type="cellIs" dxfId="158" priority="76" operator="between">
      <formula>0.1</formula>
      <formula>24</formula>
    </cfRule>
    <cfRule type="cellIs" dxfId="157" priority="77" operator="between">
      <formula>25</formula>
      <formula>75</formula>
    </cfRule>
    <cfRule type="cellIs" dxfId="156" priority="78" operator="between">
      <formula>76</formula>
      <formula>256</formula>
    </cfRule>
  </conditionalFormatting>
  <conditionalFormatting sqref="D47">
    <cfRule type="cellIs" dxfId="155" priority="73" operator="between">
      <formula>0.1</formula>
      <formula>24</formula>
    </cfRule>
    <cfRule type="cellIs" dxfId="154" priority="74" operator="between">
      <formula>25</formula>
      <formula>75</formula>
    </cfRule>
    <cfRule type="cellIs" dxfId="153" priority="75" operator="between">
      <formula>76</formula>
      <formula>256</formula>
    </cfRule>
  </conditionalFormatting>
  <conditionalFormatting sqref="E41">
    <cfRule type="cellIs" dxfId="152" priority="70" operator="between">
      <formula>0.1</formula>
      <formula>24</formula>
    </cfRule>
    <cfRule type="cellIs" dxfId="151" priority="71" operator="between">
      <formula>25</formula>
      <formula>75</formula>
    </cfRule>
    <cfRule type="cellIs" dxfId="150" priority="72" operator="between">
      <formula>76</formula>
      <formula>256</formula>
    </cfRule>
  </conditionalFormatting>
  <conditionalFormatting sqref="E41">
    <cfRule type="cellIs" dxfId="149" priority="67" operator="between">
      <formula>0.1</formula>
      <formula>24</formula>
    </cfRule>
    <cfRule type="cellIs" dxfId="148" priority="68" operator="between">
      <formula>25</formula>
      <formula>75</formula>
    </cfRule>
    <cfRule type="cellIs" dxfId="147" priority="69" operator="between">
      <formula>76</formula>
      <formula>256</formula>
    </cfRule>
  </conditionalFormatting>
  <conditionalFormatting sqref="D35:G35">
    <cfRule type="cellIs" dxfId="146" priority="64" operator="between">
      <formula>0.1</formula>
      <formula>24</formula>
    </cfRule>
    <cfRule type="cellIs" dxfId="145" priority="65" operator="between">
      <formula>25</formula>
      <formula>75</formula>
    </cfRule>
    <cfRule type="cellIs" dxfId="144" priority="66" operator="between">
      <formula>76</formula>
      <formula>256</formula>
    </cfRule>
  </conditionalFormatting>
  <conditionalFormatting sqref="C43:G43">
    <cfRule type="cellIs" dxfId="143" priority="52" operator="between">
      <formula>0.1</formula>
      <formula>24</formula>
    </cfRule>
    <cfRule type="cellIs" dxfId="142" priority="53" operator="between">
      <formula>25</formula>
      <formula>75</formula>
    </cfRule>
    <cfRule type="cellIs" dxfId="141" priority="54" operator="between">
      <formula>76</formula>
      <formula>256</formula>
    </cfRule>
  </conditionalFormatting>
  <conditionalFormatting sqref="C43:G43">
    <cfRule type="cellIs" dxfId="140" priority="49" operator="between">
      <formula>0.1</formula>
      <formula>24</formula>
    </cfRule>
    <cfRule type="cellIs" dxfId="139" priority="50" operator="between">
      <formula>25</formula>
      <formula>75</formula>
    </cfRule>
    <cfRule type="cellIs" dxfId="138" priority="51" operator="between">
      <formula>76</formula>
      <formula>256</formula>
    </cfRule>
  </conditionalFormatting>
  <conditionalFormatting sqref="C48:G49">
    <cfRule type="cellIs" dxfId="137" priority="46" operator="between">
      <formula>0.1</formula>
      <formula>24</formula>
    </cfRule>
    <cfRule type="cellIs" dxfId="136" priority="47" operator="between">
      <formula>25</formula>
      <formula>75</formula>
    </cfRule>
    <cfRule type="cellIs" dxfId="135" priority="48" operator="between">
      <formula>76</formula>
      <formula>256</formula>
    </cfRule>
  </conditionalFormatting>
  <conditionalFormatting sqref="C48:G49">
    <cfRule type="cellIs" dxfId="134" priority="43" operator="between">
      <formula>0.1</formula>
      <formula>24</formula>
    </cfRule>
    <cfRule type="cellIs" dxfId="133" priority="44" operator="between">
      <formula>25</formula>
      <formula>75</formula>
    </cfRule>
    <cfRule type="cellIs" dxfId="132" priority="45" operator="between">
      <formula>76</formula>
      <formula>256</formula>
    </cfRule>
  </conditionalFormatting>
  <conditionalFormatting sqref="D15">
    <cfRule type="cellIs" dxfId="131" priority="40" operator="between">
      <formula>0.1</formula>
      <formula>24</formula>
    </cfRule>
    <cfRule type="cellIs" dxfId="130" priority="41" operator="between">
      <formula>25</formula>
      <formula>75</formula>
    </cfRule>
    <cfRule type="cellIs" dxfId="129" priority="42" operator="between">
      <formula>76</formula>
      <formula>256</formula>
    </cfRule>
  </conditionalFormatting>
  <conditionalFormatting sqref="D15">
    <cfRule type="cellIs" dxfId="128" priority="37" operator="between">
      <formula>0.1</formula>
      <formula>24</formula>
    </cfRule>
    <cfRule type="cellIs" dxfId="127" priority="38" operator="between">
      <formula>25</formula>
      <formula>75</formula>
    </cfRule>
    <cfRule type="cellIs" dxfId="126" priority="39" operator="between">
      <formula>76</formula>
      <formula>256</formula>
    </cfRule>
  </conditionalFormatting>
  <conditionalFormatting sqref="D28">
    <cfRule type="cellIs" dxfId="125" priority="34" operator="between">
      <formula>0.1</formula>
      <formula>24</formula>
    </cfRule>
    <cfRule type="cellIs" dxfId="124" priority="35" operator="between">
      <formula>25</formula>
      <formula>75</formula>
    </cfRule>
    <cfRule type="cellIs" dxfId="123" priority="36" operator="between">
      <formula>76</formula>
      <formula>256</formula>
    </cfRule>
  </conditionalFormatting>
  <conditionalFormatting sqref="D28">
    <cfRule type="cellIs" dxfId="122" priority="31" operator="between">
      <formula>0.1</formula>
      <formula>24</formula>
    </cfRule>
    <cfRule type="cellIs" dxfId="121" priority="32" operator="between">
      <formula>25</formula>
      <formula>75</formula>
    </cfRule>
    <cfRule type="cellIs" dxfId="120" priority="33" operator="between">
      <formula>76</formula>
      <formula>256</formula>
    </cfRule>
  </conditionalFormatting>
  <conditionalFormatting sqref="G23">
    <cfRule type="cellIs" dxfId="119" priority="28" operator="between">
      <formula>0.1</formula>
      <formula>24</formula>
    </cfRule>
    <cfRule type="cellIs" dxfId="118" priority="29" operator="between">
      <formula>25</formula>
      <formula>75</formula>
    </cfRule>
    <cfRule type="cellIs" dxfId="117" priority="30" operator="between">
      <formula>76</formula>
      <formula>256</formula>
    </cfRule>
  </conditionalFormatting>
  <conditionalFormatting sqref="G23">
    <cfRule type="cellIs" dxfId="116" priority="25" operator="between">
      <formula>0.1</formula>
      <formula>24</formula>
    </cfRule>
    <cfRule type="cellIs" dxfId="115" priority="26" operator="between">
      <formula>25</formula>
      <formula>75</formula>
    </cfRule>
    <cfRule type="cellIs" dxfId="114" priority="27" operator="between">
      <formula>76</formula>
      <formula>256</formula>
    </cfRule>
  </conditionalFormatting>
  <conditionalFormatting sqref="F20">
    <cfRule type="cellIs" dxfId="113" priority="22" operator="between">
      <formula>0.1</formula>
      <formula>24</formula>
    </cfRule>
    <cfRule type="cellIs" dxfId="112" priority="23" operator="between">
      <formula>25</formula>
      <formula>75</formula>
    </cfRule>
    <cfRule type="cellIs" dxfId="111" priority="24" operator="between">
      <formula>76</formula>
      <formula>256</formula>
    </cfRule>
  </conditionalFormatting>
  <conditionalFormatting sqref="F20">
    <cfRule type="cellIs" dxfId="110" priority="19" operator="between">
      <formula>0.1</formula>
      <formula>24</formula>
    </cfRule>
    <cfRule type="cellIs" dxfId="109" priority="20" operator="between">
      <formula>25</formula>
      <formula>75</formula>
    </cfRule>
    <cfRule type="cellIs" dxfId="108" priority="21" operator="between">
      <formula>76</formula>
      <formula>256</formula>
    </cfRule>
  </conditionalFormatting>
  <conditionalFormatting sqref="C32">
    <cfRule type="cellIs" dxfId="107" priority="16" operator="between">
      <formula>0.1</formula>
      <formula>24</formula>
    </cfRule>
    <cfRule type="cellIs" dxfId="106" priority="17" operator="between">
      <formula>25</formula>
      <formula>75</formula>
    </cfRule>
    <cfRule type="cellIs" dxfId="105" priority="18" operator="between">
      <formula>76</formula>
      <formula>256</formula>
    </cfRule>
  </conditionalFormatting>
  <conditionalFormatting sqref="C32">
    <cfRule type="cellIs" dxfId="104" priority="13" operator="between">
      <formula>0.1</formula>
      <formula>24</formula>
    </cfRule>
    <cfRule type="cellIs" dxfId="103" priority="14" operator="between">
      <formula>25</formula>
      <formula>75</formula>
    </cfRule>
    <cfRule type="cellIs" dxfId="102" priority="15" operator="between">
      <formula>76</formula>
      <formula>256</formula>
    </cfRule>
  </conditionalFormatting>
  <conditionalFormatting sqref="F12">
    <cfRule type="cellIs" dxfId="101" priority="10" operator="between">
      <formula>0.1</formula>
      <formula>24</formula>
    </cfRule>
    <cfRule type="cellIs" dxfId="100" priority="11" operator="between">
      <formula>25</formula>
      <formula>75</formula>
    </cfRule>
    <cfRule type="cellIs" dxfId="99" priority="12" operator="between">
      <formula>76</formula>
      <formula>256</formula>
    </cfRule>
  </conditionalFormatting>
  <conditionalFormatting sqref="F12">
    <cfRule type="cellIs" dxfId="98" priority="7" operator="between">
      <formula>0.1</formula>
      <formula>24</formula>
    </cfRule>
    <cfRule type="cellIs" dxfId="97" priority="8" operator="between">
      <formula>25</formula>
      <formula>75</formula>
    </cfRule>
    <cfRule type="cellIs" dxfId="96" priority="9" operator="between">
      <formula>76</formula>
      <formula>256</formula>
    </cfRule>
  </conditionalFormatting>
  <conditionalFormatting sqref="F13">
    <cfRule type="cellIs" dxfId="95" priority="4" operator="between">
      <formula>0.1</formula>
      <formula>24</formula>
    </cfRule>
    <cfRule type="cellIs" dxfId="94" priority="5" operator="between">
      <formula>25</formula>
      <formula>75</formula>
    </cfRule>
    <cfRule type="cellIs" dxfId="93" priority="6" operator="between">
      <formula>76</formula>
      <formula>256</formula>
    </cfRule>
  </conditionalFormatting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E40565-61F5-4B4A-B649-271C0B59F2E9}">
  <dimension ref="B2:R55"/>
  <sheetViews>
    <sheetView topLeftCell="A10" zoomScale="85" zoomScaleNormal="85" workbookViewId="0">
      <selection activeCell="E38" sqref="E38"/>
    </sheetView>
  </sheetViews>
  <sheetFormatPr defaultRowHeight="14.4"/>
  <cols>
    <col min="4" max="5" width="18.33203125" customWidth="1"/>
    <col min="6" max="6" width="24.44140625" customWidth="1"/>
    <col min="7" max="7" width="16" customWidth="1"/>
    <col min="8" max="11" width="23.6640625" customWidth="1"/>
    <col min="13" max="13" width="12.88671875" customWidth="1"/>
    <col min="14" max="14" width="14.44140625" customWidth="1"/>
    <col min="15" max="15" width="12.44140625" customWidth="1"/>
    <col min="16" max="16" width="13.5546875" customWidth="1"/>
    <col min="17" max="17" width="16.33203125" customWidth="1"/>
  </cols>
  <sheetData>
    <row r="2" spans="2:17" s="252" customFormat="1" ht="36" customHeight="1">
      <c r="D2" s="252" t="s">
        <v>0</v>
      </c>
      <c r="E2" s="252" t="s">
        <v>436</v>
      </c>
      <c r="F2" s="252" t="s">
        <v>343</v>
      </c>
      <c r="G2" s="162" t="s">
        <v>131</v>
      </c>
      <c r="H2" s="162" t="s">
        <v>170</v>
      </c>
      <c r="I2" s="162" t="s">
        <v>126</v>
      </c>
      <c r="J2" s="162" t="s">
        <v>130</v>
      </c>
      <c r="K2" s="162" t="s">
        <v>128</v>
      </c>
      <c r="M2" s="252" t="s">
        <v>131</v>
      </c>
      <c r="N2" s="252" t="s">
        <v>170</v>
      </c>
      <c r="O2" s="252" t="s">
        <v>126</v>
      </c>
      <c r="P2" s="252" t="s">
        <v>130</v>
      </c>
      <c r="Q2" s="252" t="s">
        <v>128</v>
      </c>
    </row>
    <row r="3" spans="2:17" ht="21">
      <c r="B3" s="218" t="s">
        <v>23</v>
      </c>
      <c r="C3" t="s">
        <v>23</v>
      </c>
      <c r="D3" t="s">
        <v>23</v>
      </c>
      <c r="E3" s="70">
        <v>6400000</v>
      </c>
      <c r="F3">
        <f>E3/$E$47</f>
        <v>1.1522402031366352E-2</v>
      </c>
      <c r="G3" s="123">
        <v>100</v>
      </c>
      <c r="H3" s="123">
        <v>0</v>
      </c>
      <c r="I3" s="123">
        <v>0</v>
      </c>
      <c r="J3" s="123">
        <v>0</v>
      </c>
      <c r="K3" s="123">
        <v>0</v>
      </c>
      <c r="M3" s="253">
        <f>G3*$F3</f>
        <v>1.1522402031366352</v>
      </c>
      <c r="N3" s="253">
        <f t="shared" ref="N3:Q18" si="0">H3*$F3</f>
        <v>0</v>
      </c>
      <c r="O3" s="253">
        <f t="shared" si="0"/>
        <v>0</v>
      </c>
      <c r="P3" s="253">
        <f t="shared" si="0"/>
        <v>0</v>
      </c>
      <c r="Q3" s="253">
        <f t="shared" si="0"/>
        <v>0</v>
      </c>
    </row>
    <row r="4" spans="2:17" ht="21">
      <c r="B4" s="218" t="s">
        <v>30</v>
      </c>
      <c r="C4" t="s">
        <v>30</v>
      </c>
      <c r="D4" t="s">
        <v>30</v>
      </c>
      <c r="E4" s="70">
        <v>3100000</v>
      </c>
      <c r="F4">
        <f t="shared" ref="F4:F45" si="1">E4/$E$47</f>
        <v>5.5811634839430767E-3</v>
      </c>
      <c r="G4" s="123">
        <v>0</v>
      </c>
      <c r="H4" s="123">
        <v>0</v>
      </c>
      <c r="I4" s="123">
        <v>100</v>
      </c>
      <c r="J4" s="123">
        <v>0</v>
      </c>
      <c r="K4" s="123">
        <v>0</v>
      </c>
      <c r="M4" s="253">
        <f t="shared" ref="M4:Q45" si="2">G4*$F4</f>
        <v>0</v>
      </c>
      <c r="N4" s="253">
        <f t="shared" si="0"/>
        <v>0</v>
      </c>
      <c r="O4" s="253">
        <f t="shared" si="0"/>
        <v>0.55811634839430768</v>
      </c>
      <c r="P4" s="253">
        <f t="shared" si="0"/>
        <v>0</v>
      </c>
      <c r="Q4" s="253">
        <f t="shared" si="0"/>
        <v>0</v>
      </c>
    </row>
    <row r="5" spans="2:17" ht="21">
      <c r="B5" s="250" t="s">
        <v>167</v>
      </c>
      <c r="C5" t="s">
        <v>167</v>
      </c>
      <c r="D5" t="s">
        <v>167</v>
      </c>
      <c r="E5" s="70">
        <v>800000</v>
      </c>
      <c r="F5">
        <f t="shared" si="1"/>
        <v>1.4403002539207939E-3</v>
      </c>
      <c r="G5" s="123">
        <v>13</v>
      </c>
      <c r="H5" s="123">
        <v>3</v>
      </c>
      <c r="I5" s="123">
        <v>1</v>
      </c>
      <c r="J5" s="123">
        <v>1</v>
      </c>
      <c r="K5" s="123">
        <v>0</v>
      </c>
      <c r="M5" s="253">
        <f t="shared" si="2"/>
        <v>1.8723903300970322E-2</v>
      </c>
      <c r="N5" s="253">
        <f t="shared" si="0"/>
        <v>4.3209007617623814E-3</v>
      </c>
      <c r="O5" s="253">
        <f t="shared" si="0"/>
        <v>1.4403002539207939E-3</v>
      </c>
      <c r="P5" s="253">
        <f t="shared" si="0"/>
        <v>1.4403002539207939E-3</v>
      </c>
      <c r="Q5" s="253">
        <f t="shared" si="0"/>
        <v>0</v>
      </c>
    </row>
    <row r="6" spans="2:17" ht="21">
      <c r="B6" s="218" t="s">
        <v>68</v>
      </c>
      <c r="C6" t="s">
        <v>68</v>
      </c>
      <c r="D6" t="s">
        <v>68</v>
      </c>
      <c r="E6" s="70">
        <v>9800000</v>
      </c>
      <c r="F6">
        <f t="shared" si="1"/>
        <v>1.7643678110529724E-2</v>
      </c>
      <c r="G6" s="123">
        <v>0</v>
      </c>
      <c r="H6" s="123">
        <v>1</v>
      </c>
      <c r="I6" s="123">
        <v>87</v>
      </c>
      <c r="J6" s="123">
        <v>12</v>
      </c>
      <c r="K6" s="123">
        <v>0</v>
      </c>
      <c r="M6" s="253">
        <f t="shared" si="2"/>
        <v>0</v>
      </c>
      <c r="N6" s="253">
        <f t="shared" si="0"/>
        <v>1.7643678110529724E-2</v>
      </c>
      <c r="O6" s="253">
        <f t="shared" si="0"/>
        <v>1.534999995616086</v>
      </c>
      <c r="P6" s="253">
        <f t="shared" si="0"/>
        <v>0.2117241373263567</v>
      </c>
      <c r="Q6" s="253">
        <f t="shared" si="0"/>
        <v>0</v>
      </c>
    </row>
    <row r="7" spans="2:17" ht="21">
      <c r="B7" s="250" t="s">
        <v>3</v>
      </c>
      <c r="C7" t="s">
        <v>3</v>
      </c>
      <c r="D7" t="s">
        <v>124</v>
      </c>
      <c r="E7" s="70">
        <v>500000</v>
      </c>
      <c r="F7">
        <f t="shared" si="1"/>
        <v>9.0018765870049616E-4</v>
      </c>
      <c r="G7" s="123">
        <v>10</v>
      </c>
      <c r="H7" s="123">
        <v>45</v>
      </c>
      <c r="I7" s="123">
        <v>43</v>
      </c>
      <c r="J7" s="123"/>
      <c r="K7" s="123">
        <v>2</v>
      </c>
      <c r="M7" s="253">
        <f t="shared" si="2"/>
        <v>9.0018765870049609E-3</v>
      </c>
      <c r="N7" s="253">
        <f t="shared" si="0"/>
        <v>4.0508444641522326E-2</v>
      </c>
      <c r="O7" s="253">
        <f t="shared" si="0"/>
        <v>3.8708069324121332E-2</v>
      </c>
      <c r="P7" s="253">
        <f t="shared" si="0"/>
        <v>0</v>
      </c>
      <c r="Q7" s="253">
        <f t="shared" si="0"/>
        <v>1.8003753174009923E-3</v>
      </c>
    </row>
    <row r="8" spans="2:17" ht="21">
      <c r="B8" s="250" t="s">
        <v>96</v>
      </c>
      <c r="C8" t="s">
        <v>96</v>
      </c>
      <c r="D8" t="s">
        <v>96</v>
      </c>
      <c r="E8" s="70">
        <v>1200000</v>
      </c>
      <c r="F8">
        <f t="shared" si="1"/>
        <v>2.1604503808811907E-3</v>
      </c>
      <c r="G8" s="123">
        <v>60</v>
      </c>
      <c r="H8" s="123">
        <v>40</v>
      </c>
      <c r="I8" s="123">
        <v>60</v>
      </c>
      <c r="J8" s="123">
        <v>0</v>
      </c>
      <c r="K8" s="123"/>
      <c r="M8" s="253">
        <f t="shared" si="2"/>
        <v>0.12962702285287145</v>
      </c>
      <c r="N8" s="253">
        <f t="shared" si="0"/>
        <v>8.6418015235247628E-2</v>
      </c>
      <c r="O8" s="253">
        <f t="shared" si="0"/>
        <v>0.12962702285287145</v>
      </c>
      <c r="P8" s="253">
        <f t="shared" si="0"/>
        <v>0</v>
      </c>
      <c r="Q8" s="253">
        <f t="shared" si="0"/>
        <v>0</v>
      </c>
    </row>
    <row r="9" spans="2:17" ht="21">
      <c r="B9" s="218" t="s">
        <v>24</v>
      </c>
      <c r="C9" t="s">
        <v>24</v>
      </c>
      <c r="D9" t="s">
        <v>24</v>
      </c>
      <c r="E9" s="70">
        <v>632000</v>
      </c>
      <c r="F9">
        <f t="shared" si="1"/>
        <v>1.1378372005974272E-3</v>
      </c>
      <c r="G9" s="123">
        <v>29</v>
      </c>
      <c r="H9" s="123">
        <v>56</v>
      </c>
      <c r="I9" s="123">
        <v>15</v>
      </c>
      <c r="J9" s="123"/>
      <c r="K9" s="123"/>
      <c r="M9" s="253">
        <f t="shared" si="2"/>
        <v>3.2997278817325386E-2</v>
      </c>
      <c r="N9" s="253">
        <f t="shared" si="0"/>
        <v>6.3718883233455925E-2</v>
      </c>
      <c r="O9" s="253">
        <f t="shared" si="0"/>
        <v>1.7067558008961408E-2</v>
      </c>
      <c r="P9" s="253">
        <f t="shared" si="0"/>
        <v>0</v>
      </c>
      <c r="Q9" s="253">
        <f t="shared" si="0"/>
        <v>0</v>
      </c>
    </row>
    <row r="10" spans="2:17" ht="21">
      <c r="B10" s="218" t="s">
        <v>77</v>
      </c>
      <c r="C10" t="s">
        <v>77</v>
      </c>
      <c r="D10" t="s">
        <v>94</v>
      </c>
      <c r="E10" s="70">
        <v>17300000</v>
      </c>
      <c r="F10">
        <f t="shared" si="1"/>
        <v>3.1146492991037167E-2</v>
      </c>
      <c r="G10" s="123">
        <v>45.9</v>
      </c>
      <c r="H10" s="123">
        <v>0</v>
      </c>
      <c r="I10" s="123">
        <v>48.5</v>
      </c>
      <c r="J10" s="123">
        <v>5.6</v>
      </c>
      <c r="K10" s="123">
        <v>0</v>
      </c>
      <c r="M10" s="253">
        <f t="shared" si="2"/>
        <v>1.4296240282886059</v>
      </c>
      <c r="N10" s="253">
        <f t="shared" si="0"/>
        <v>0</v>
      </c>
      <c r="O10" s="253">
        <f t="shared" si="0"/>
        <v>1.5106049100653025</v>
      </c>
      <c r="P10" s="253">
        <f t="shared" si="0"/>
        <v>0.17442036074980813</v>
      </c>
      <c r="Q10" s="253">
        <f t="shared" si="0"/>
        <v>0</v>
      </c>
    </row>
    <row r="11" spans="2:17" ht="21">
      <c r="B11" s="250" t="s">
        <v>82</v>
      </c>
      <c r="C11" t="s">
        <v>82</v>
      </c>
      <c r="D11" t="s">
        <v>82</v>
      </c>
      <c r="E11" s="70">
        <v>30000</v>
      </c>
      <c r="F11">
        <f t="shared" si="1"/>
        <v>5.401125952202977E-5</v>
      </c>
      <c r="G11" s="123">
        <v>25</v>
      </c>
      <c r="H11" s="123"/>
      <c r="I11" s="123"/>
      <c r="J11" s="123"/>
      <c r="K11" s="123"/>
      <c r="M11" s="253">
        <f t="shared" si="2"/>
        <v>1.3502814880507442E-3</v>
      </c>
      <c r="N11" s="253">
        <f t="shared" si="0"/>
        <v>0</v>
      </c>
      <c r="O11" s="253">
        <f t="shared" si="0"/>
        <v>0</v>
      </c>
      <c r="P11" s="253">
        <f t="shared" si="0"/>
        <v>0</v>
      </c>
      <c r="Q11" s="253">
        <f t="shared" si="0"/>
        <v>0</v>
      </c>
    </row>
    <row r="12" spans="2:17" ht="21">
      <c r="B12" s="218" t="s">
        <v>80</v>
      </c>
      <c r="C12" t="s">
        <v>80</v>
      </c>
      <c r="D12" t="s">
        <v>97</v>
      </c>
      <c r="E12" s="70">
        <v>86076000</v>
      </c>
      <c r="F12">
        <f t="shared" si="1"/>
        <v>0.15496910582060783</v>
      </c>
      <c r="G12" s="123">
        <v>0</v>
      </c>
      <c r="H12" s="123">
        <v>72.22</v>
      </c>
      <c r="I12" s="123">
        <v>26.15</v>
      </c>
      <c r="J12" s="123">
        <v>1.31</v>
      </c>
      <c r="K12" s="123">
        <v>0.33</v>
      </c>
      <c r="M12" s="253">
        <f t="shared" si="2"/>
        <v>0</v>
      </c>
      <c r="N12" s="253">
        <f t="shared" si="0"/>
        <v>11.191868822364297</v>
      </c>
      <c r="O12" s="253">
        <f t="shared" si="0"/>
        <v>4.0524421172088942</v>
      </c>
      <c r="P12" s="253">
        <f t="shared" si="0"/>
        <v>0.20300952862499627</v>
      </c>
      <c r="Q12" s="253">
        <f t="shared" si="0"/>
        <v>5.1139804920800586E-2</v>
      </c>
    </row>
    <row r="13" spans="2:17" ht="21">
      <c r="B13" s="218" t="s">
        <v>25</v>
      </c>
      <c r="C13" t="s">
        <v>25</v>
      </c>
      <c r="D13" t="s">
        <v>25</v>
      </c>
      <c r="E13" s="70">
        <v>19500000</v>
      </c>
      <c r="F13">
        <f t="shared" si="1"/>
        <v>3.510731868931935E-2</v>
      </c>
      <c r="G13" s="123">
        <v>21</v>
      </c>
      <c r="H13" s="123">
        <v>3</v>
      </c>
      <c r="I13" s="123">
        <v>73</v>
      </c>
      <c r="J13" s="123">
        <v>0</v>
      </c>
      <c r="K13" s="123">
        <v>1</v>
      </c>
      <c r="M13" s="253">
        <f t="shared" si="2"/>
        <v>0.73725369247570638</v>
      </c>
      <c r="N13" s="253">
        <f t="shared" si="0"/>
        <v>0.10532195606795805</v>
      </c>
      <c r="O13" s="253">
        <f t="shared" si="0"/>
        <v>2.5628342643203124</v>
      </c>
      <c r="P13" s="253">
        <f t="shared" si="0"/>
        <v>0</v>
      </c>
      <c r="Q13" s="253">
        <f t="shared" si="0"/>
        <v>3.510731868931935E-2</v>
      </c>
    </row>
    <row r="14" spans="2:17" ht="21">
      <c r="B14" s="218" t="s">
        <v>7</v>
      </c>
      <c r="C14" t="s">
        <v>7</v>
      </c>
      <c r="D14" t="s">
        <v>7</v>
      </c>
      <c r="E14" s="70">
        <v>970000</v>
      </c>
      <c r="F14">
        <f t="shared" si="1"/>
        <v>1.7463640578789625E-3</v>
      </c>
      <c r="G14" s="123">
        <v>65</v>
      </c>
      <c r="H14" s="123">
        <v>25</v>
      </c>
      <c r="I14" s="123">
        <v>10</v>
      </c>
      <c r="J14" s="123">
        <v>0</v>
      </c>
      <c r="K14" s="123">
        <v>0</v>
      </c>
      <c r="M14" s="253">
        <f t="shared" si="2"/>
        <v>0.11351366376213257</v>
      </c>
      <c r="N14" s="253">
        <f t="shared" si="0"/>
        <v>4.3659101446974061E-2</v>
      </c>
      <c r="O14" s="253">
        <f t="shared" si="0"/>
        <v>1.7463640578789626E-2</v>
      </c>
      <c r="P14" s="253">
        <f t="shared" si="0"/>
        <v>0</v>
      </c>
      <c r="Q14" s="253">
        <f t="shared" si="0"/>
        <v>0</v>
      </c>
    </row>
    <row r="15" spans="2:17" ht="21">
      <c r="B15" s="218" t="s">
        <v>78</v>
      </c>
      <c r="C15" t="s">
        <v>78</v>
      </c>
      <c r="D15" t="s">
        <v>78</v>
      </c>
      <c r="E15" s="70">
        <v>9920000</v>
      </c>
      <c r="F15">
        <f t="shared" si="1"/>
        <v>1.7859723148617845E-2</v>
      </c>
      <c r="G15" s="123">
        <v>98</v>
      </c>
      <c r="H15" s="123">
        <v>1</v>
      </c>
      <c r="I15" s="123">
        <v>1</v>
      </c>
      <c r="J15" s="123">
        <v>0</v>
      </c>
      <c r="K15" s="123">
        <v>0</v>
      </c>
      <c r="M15" s="253">
        <f t="shared" si="2"/>
        <v>1.7502528685645489</v>
      </c>
      <c r="N15" s="253">
        <f t="shared" si="0"/>
        <v>1.7859723148617845E-2</v>
      </c>
      <c r="O15" s="253">
        <f t="shared" si="0"/>
        <v>1.7859723148617845E-2</v>
      </c>
      <c r="P15" s="253">
        <f t="shared" si="0"/>
        <v>0</v>
      </c>
      <c r="Q15" s="253">
        <f t="shared" si="0"/>
        <v>0</v>
      </c>
    </row>
    <row r="16" spans="2:17" ht="21">
      <c r="B16" s="218" t="s">
        <v>21</v>
      </c>
      <c r="C16" t="s">
        <v>21</v>
      </c>
      <c r="D16" t="s">
        <v>21</v>
      </c>
      <c r="E16" s="70">
        <v>51783000</v>
      </c>
      <c r="F16">
        <f t="shared" si="1"/>
        <v>9.3228835060975582E-2</v>
      </c>
      <c r="G16" s="123">
        <v>97</v>
      </c>
      <c r="H16" s="123">
        <v>1.4</v>
      </c>
      <c r="I16" s="123">
        <v>0.2</v>
      </c>
      <c r="J16" s="123">
        <v>0</v>
      </c>
      <c r="K16" s="123">
        <v>1.4</v>
      </c>
      <c r="M16" s="253">
        <f t="shared" si="2"/>
        <v>9.0431970009146312</v>
      </c>
      <c r="N16" s="253">
        <f t="shared" si="0"/>
        <v>0.13052036908536579</v>
      </c>
      <c r="O16" s="253">
        <f t="shared" si="0"/>
        <v>1.8645767012195117E-2</v>
      </c>
      <c r="P16" s="253">
        <f t="shared" si="0"/>
        <v>0</v>
      </c>
      <c r="Q16" s="253">
        <f t="shared" si="0"/>
        <v>0.13052036908536579</v>
      </c>
    </row>
    <row r="17" spans="2:17" ht="21">
      <c r="B17" s="218" t="s">
        <v>16</v>
      </c>
      <c r="C17" t="s">
        <v>16</v>
      </c>
      <c r="D17" t="s">
        <v>16</v>
      </c>
      <c r="E17" s="70">
        <v>1290000</v>
      </c>
      <c r="F17">
        <f t="shared" si="1"/>
        <v>2.3224841594472801E-3</v>
      </c>
      <c r="G17" s="123">
        <v>0</v>
      </c>
      <c r="H17" s="123">
        <v>1</v>
      </c>
      <c r="I17" s="123">
        <v>99</v>
      </c>
      <c r="J17" s="123">
        <v>0</v>
      </c>
      <c r="K17" s="123">
        <v>0</v>
      </c>
      <c r="M17" s="253">
        <f t="shared" si="2"/>
        <v>0</v>
      </c>
      <c r="N17" s="253">
        <f t="shared" si="0"/>
        <v>2.3224841594472801E-3</v>
      </c>
      <c r="O17" s="253">
        <f t="shared" si="0"/>
        <v>0.22992593178528073</v>
      </c>
      <c r="P17" s="253">
        <f t="shared" si="0"/>
        <v>0</v>
      </c>
      <c r="Q17" s="253">
        <f t="shared" si="0"/>
        <v>0</v>
      </c>
    </row>
    <row r="18" spans="2:17" ht="21">
      <c r="B18" s="218" t="s">
        <v>12</v>
      </c>
      <c r="C18" t="s">
        <v>12</v>
      </c>
      <c r="D18" t="s">
        <v>12</v>
      </c>
      <c r="E18" s="70">
        <v>24819741</v>
      </c>
      <c r="F18">
        <f t="shared" si="1"/>
        <v>4.4684849080685422E-2</v>
      </c>
      <c r="G18" s="123">
        <v>3</v>
      </c>
      <c r="H18" s="123">
        <v>25.29</v>
      </c>
      <c r="I18" s="123">
        <v>71.94</v>
      </c>
      <c r="J18" s="123">
        <v>0</v>
      </c>
      <c r="K18" s="123"/>
      <c r="M18" s="253">
        <f t="shared" si="2"/>
        <v>0.13405454724205626</v>
      </c>
      <c r="N18" s="253">
        <f t="shared" si="0"/>
        <v>1.1300798332505342</v>
      </c>
      <c r="O18" s="253">
        <f t="shared" si="0"/>
        <v>3.2146280428645091</v>
      </c>
      <c r="P18" s="253">
        <f t="shared" si="0"/>
        <v>0</v>
      </c>
      <c r="Q18" s="253">
        <f t="shared" si="0"/>
        <v>0</v>
      </c>
    </row>
    <row r="19" spans="2:17" ht="21">
      <c r="B19" s="218" t="s">
        <v>19</v>
      </c>
      <c r="C19" t="s">
        <v>19</v>
      </c>
      <c r="D19" t="s">
        <v>19</v>
      </c>
      <c r="E19" s="70">
        <v>8300000.0000000009</v>
      </c>
      <c r="F19">
        <f t="shared" si="1"/>
        <v>1.4943115134428239E-2</v>
      </c>
      <c r="G19" s="123">
        <v>60</v>
      </c>
      <c r="H19" s="123"/>
      <c r="I19" s="123">
        <v>40</v>
      </c>
      <c r="J19" s="123"/>
      <c r="K19" s="123"/>
      <c r="M19" s="253">
        <f t="shared" si="2"/>
        <v>0.8965869080656943</v>
      </c>
      <c r="N19" s="253">
        <f t="shared" si="2"/>
        <v>0</v>
      </c>
      <c r="O19" s="253">
        <f t="shared" si="2"/>
        <v>0.59772460537712957</v>
      </c>
      <c r="P19" s="253">
        <f t="shared" si="2"/>
        <v>0</v>
      </c>
      <c r="Q19" s="253">
        <f t="shared" si="2"/>
        <v>0</v>
      </c>
    </row>
    <row r="20" spans="2:17" ht="21">
      <c r="B20" s="218" t="s">
        <v>20</v>
      </c>
      <c r="C20" t="s">
        <v>20</v>
      </c>
      <c r="D20" t="s">
        <v>20</v>
      </c>
      <c r="E20" s="70">
        <v>22000000</v>
      </c>
      <c r="F20">
        <f t="shared" si="1"/>
        <v>3.9608256982821832E-2</v>
      </c>
      <c r="G20" s="123">
        <v>90.09</v>
      </c>
      <c r="H20" s="123">
        <v>2.25</v>
      </c>
      <c r="I20" s="123">
        <v>7.62</v>
      </c>
      <c r="J20" s="123">
        <v>0</v>
      </c>
      <c r="K20" s="123">
        <v>0.04</v>
      </c>
      <c r="M20" s="253">
        <f t="shared" si="2"/>
        <v>3.568307871582419</v>
      </c>
      <c r="N20" s="253">
        <f t="shared" si="2"/>
        <v>8.9118578211349123E-2</v>
      </c>
      <c r="O20" s="253">
        <f t="shared" si="2"/>
        <v>0.30181491820910239</v>
      </c>
      <c r="P20" s="253">
        <f t="shared" si="2"/>
        <v>0</v>
      </c>
      <c r="Q20" s="253">
        <f t="shared" si="2"/>
        <v>1.5843302793128733E-3</v>
      </c>
    </row>
    <row r="21" spans="2:17" ht="21">
      <c r="B21" s="218" t="s">
        <v>8</v>
      </c>
      <c r="C21" t="s">
        <v>8</v>
      </c>
      <c r="D21" t="s">
        <v>8</v>
      </c>
      <c r="E21" s="70">
        <v>400000</v>
      </c>
      <c r="F21">
        <f t="shared" si="1"/>
        <v>7.2015012696039697E-4</v>
      </c>
      <c r="G21" s="123">
        <v>40</v>
      </c>
      <c r="H21" s="123">
        <v>50</v>
      </c>
      <c r="I21" s="123">
        <v>0</v>
      </c>
      <c r="J21" s="123">
        <v>5</v>
      </c>
      <c r="K21" s="123">
        <v>5</v>
      </c>
      <c r="M21" s="253">
        <f t="shared" si="2"/>
        <v>2.8806005078415881E-2</v>
      </c>
      <c r="N21" s="253">
        <f t="shared" si="2"/>
        <v>3.6007506348019851E-2</v>
      </c>
      <c r="O21" s="253">
        <f t="shared" si="2"/>
        <v>0</v>
      </c>
      <c r="P21" s="253">
        <f t="shared" si="2"/>
        <v>3.6007506348019851E-3</v>
      </c>
      <c r="Q21" s="253">
        <f t="shared" si="2"/>
        <v>3.6007506348019851E-3</v>
      </c>
    </row>
    <row r="22" spans="2:17" ht="21">
      <c r="B22" s="218" t="s">
        <v>15</v>
      </c>
      <c r="C22" t="s">
        <v>15</v>
      </c>
      <c r="D22" t="s">
        <v>15</v>
      </c>
      <c r="E22" s="70">
        <v>7400000</v>
      </c>
      <c r="F22">
        <f t="shared" si="1"/>
        <v>1.3322777348767344E-2</v>
      </c>
      <c r="G22" s="123">
        <v>0</v>
      </c>
      <c r="H22" s="123">
        <v>25</v>
      </c>
      <c r="I22" s="123">
        <v>70</v>
      </c>
      <c r="J22" s="123">
        <v>0</v>
      </c>
      <c r="K22" s="123">
        <v>5</v>
      </c>
      <c r="M22" s="253">
        <f t="shared" si="2"/>
        <v>0</v>
      </c>
      <c r="N22" s="253">
        <f t="shared" si="2"/>
        <v>0.33306943371918363</v>
      </c>
      <c r="O22" s="253">
        <f t="shared" si="2"/>
        <v>0.93259441441371405</v>
      </c>
      <c r="P22" s="253">
        <f t="shared" si="2"/>
        <v>0</v>
      </c>
      <c r="Q22" s="253">
        <f t="shared" si="2"/>
        <v>6.6613886743836725E-2</v>
      </c>
    </row>
    <row r="23" spans="2:17" ht="21">
      <c r="B23" s="218" t="s">
        <v>6</v>
      </c>
      <c r="C23" t="s">
        <v>6</v>
      </c>
      <c r="D23" t="s">
        <v>6</v>
      </c>
      <c r="E23" s="70">
        <v>25199000</v>
      </c>
      <c r="F23">
        <f t="shared" si="1"/>
        <v>4.5367657623187604E-2</v>
      </c>
      <c r="G23" s="123">
        <v>16</v>
      </c>
      <c r="H23" s="123">
        <v>0.24</v>
      </c>
      <c r="I23" s="123">
        <v>72</v>
      </c>
      <c r="J23" s="123">
        <v>9.76</v>
      </c>
      <c r="K23" s="123">
        <v>2</v>
      </c>
      <c r="M23" s="253">
        <f t="shared" si="2"/>
        <v>0.72588252197100167</v>
      </c>
      <c r="N23" s="253">
        <f t="shared" si="2"/>
        <v>1.0888237829565025E-2</v>
      </c>
      <c r="O23" s="253">
        <f t="shared" si="2"/>
        <v>3.2664713488695076</v>
      </c>
      <c r="P23" s="253">
        <f t="shared" si="2"/>
        <v>0.44278833840231102</v>
      </c>
      <c r="Q23" s="253">
        <f t="shared" si="2"/>
        <v>9.0735315246375209E-2</v>
      </c>
    </row>
    <row r="24" spans="2:17" ht="21">
      <c r="B24" s="218" t="s">
        <v>11</v>
      </c>
      <c r="C24" t="s">
        <v>11</v>
      </c>
      <c r="D24" t="s">
        <v>11</v>
      </c>
      <c r="E24" s="70">
        <v>4280000</v>
      </c>
      <c r="F24">
        <f t="shared" si="1"/>
        <v>7.7056063584762472E-3</v>
      </c>
      <c r="G24" s="123">
        <v>82</v>
      </c>
      <c r="H24" s="123">
        <v>12</v>
      </c>
      <c r="I24" s="123">
        <v>6</v>
      </c>
      <c r="J24" s="123">
        <v>0</v>
      </c>
      <c r="K24" s="123">
        <v>0</v>
      </c>
      <c r="M24" s="253">
        <f t="shared" si="2"/>
        <v>0.63185972139505231</v>
      </c>
      <c r="N24" s="253">
        <f t="shared" si="2"/>
        <v>9.2467276301714973E-2</v>
      </c>
      <c r="O24" s="253">
        <f t="shared" si="2"/>
        <v>4.6233638150857487E-2</v>
      </c>
      <c r="P24" s="253">
        <f t="shared" si="2"/>
        <v>0</v>
      </c>
      <c r="Q24" s="253">
        <f t="shared" si="2"/>
        <v>0</v>
      </c>
    </row>
    <row r="25" spans="2:17" ht="21">
      <c r="B25" s="218" t="s">
        <v>26</v>
      </c>
      <c r="C25" t="s">
        <v>26</v>
      </c>
      <c r="D25" t="s">
        <v>26</v>
      </c>
      <c r="E25" s="70">
        <v>69605000</v>
      </c>
      <c r="F25">
        <f t="shared" si="1"/>
        <v>0.12531512396769606</v>
      </c>
      <c r="G25" s="123">
        <v>20</v>
      </c>
      <c r="H25" s="123">
        <v>0.6</v>
      </c>
      <c r="I25" s="123">
        <v>49.5</v>
      </c>
      <c r="J25" s="123">
        <v>30</v>
      </c>
      <c r="K25" s="123">
        <v>0</v>
      </c>
      <c r="M25" s="253">
        <f t="shared" si="2"/>
        <v>2.5063024793539213</v>
      </c>
      <c r="N25" s="253">
        <f t="shared" si="2"/>
        <v>7.5189074380617629E-2</v>
      </c>
      <c r="O25" s="253">
        <f t="shared" si="2"/>
        <v>6.2030986364009548</v>
      </c>
      <c r="P25" s="253">
        <f t="shared" si="2"/>
        <v>3.7594537190308817</v>
      </c>
      <c r="Q25" s="253">
        <f t="shared" si="2"/>
        <v>0</v>
      </c>
    </row>
    <row r="26" spans="2:17" ht="21">
      <c r="B26" s="218" t="s">
        <v>278</v>
      </c>
      <c r="C26" t="s">
        <v>171</v>
      </c>
      <c r="D26" t="s">
        <v>125</v>
      </c>
      <c r="E26" s="70">
        <v>34000000</v>
      </c>
      <c r="F26">
        <f t="shared" si="1"/>
        <v>6.1212760791633743E-2</v>
      </c>
      <c r="G26" s="123">
        <v>4</v>
      </c>
      <c r="H26" s="123">
        <v>3</v>
      </c>
      <c r="I26" s="123">
        <v>93</v>
      </c>
      <c r="J26" s="123">
        <v>0</v>
      </c>
      <c r="K26" s="123">
        <v>0</v>
      </c>
      <c r="M26" s="253">
        <f t="shared" si="2"/>
        <v>0.24485104316653497</v>
      </c>
      <c r="N26" s="253">
        <f t="shared" si="2"/>
        <v>0.18363828237490123</v>
      </c>
      <c r="O26" s="253">
        <f t="shared" si="2"/>
        <v>5.6927867536219381</v>
      </c>
      <c r="P26" s="253">
        <f t="shared" si="2"/>
        <v>0</v>
      </c>
      <c r="Q26" s="253">
        <f t="shared" si="2"/>
        <v>0</v>
      </c>
    </row>
    <row r="27" spans="2:17" ht="21">
      <c r="B27" t="s">
        <v>169</v>
      </c>
      <c r="D27" t="s">
        <v>169</v>
      </c>
      <c r="E27" s="70"/>
      <c r="F27">
        <f t="shared" si="1"/>
        <v>0</v>
      </c>
      <c r="G27" s="123">
        <v>0</v>
      </c>
      <c r="H27" s="123">
        <v>50</v>
      </c>
      <c r="I27" s="123">
        <v>50</v>
      </c>
      <c r="J27" s="123"/>
      <c r="K27" s="123"/>
      <c r="M27" s="253">
        <f t="shared" si="2"/>
        <v>0</v>
      </c>
      <c r="N27" s="253">
        <f t="shared" si="2"/>
        <v>0</v>
      </c>
      <c r="O27" s="253">
        <f t="shared" si="2"/>
        <v>0</v>
      </c>
      <c r="P27" s="253">
        <f t="shared" si="2"/>
        <v>0</v>
      </c>
      <c r="Q27" s="253">
        <f t="shared" si="2"/>
        <v>0</v>
      </c>
    </row>
    <row r="28" spans="2:17" ht="21">
      <c r="B28" s="218" t="s">
        <v>2</v>
      </c>
      <c r="C28" t="s">
        <v>2</v>
      </c>
      <c r="D28" t="s">
        <v>2</v>
      </c>
      <c r="E28" s="70">
        <v>2650000</v>
      </c>
      <c r="F28">
        <f t="shared" si="1"/>
        <v>4.77099459111263E-3</v>
      </c>
      <c r="G28" s="123">
        <v>0</v>
      </c>
      <c r="H28" s="123">
        <v>35</v>
      </c>
      <c r="I28" s="123">
        <v>25</v>
      </c>
      <c r="J28" s="123">
        <v>40</v>
      </c>
      <c r="K28" s="123">
        <v>0</v>
      </c>
      <c r="M28" s="253">
        <f t="shared" si="2"/>
        <v>0</v>
      </c>
      <c r="N28" s="253">
        <f t="shared" si="2"/>
        <v>0.16698481068894205</v>
      </c>
      <c r="O28" s="253">
        <f t="shared" si="2"/>
        <v>0.11927486477781575</v>
      </c>
      <c r="P28" s="253">
        <f t="shared" si="2"/>
        <v>0.19083978364450521</v>
      </c>
      <c r="Q28" s="253">
        <f t="shared" si="2"/>
        <v>0</v>
      </c>
    </row>
    <row r="29" spans="2:17" ht="21">
      <c r="B29" s="218" t="s">
        <v>36</v>
      </c>
      <c r="C29" t="s">
        <v>36</v>
      </c>
      <c r="D29" t="s">
        <v>83</v>
      </c>
      <c r="E29" s="70">
        <v>630000</v>
      </c>
      <c r="F29">
        <f t="shared" si="1"/>
        <v>1.1342364499626252E-3</v>
      </c>
      <c r="G29" s="123">
        <v>0</v>
      </c>
      <c r="H29" s="123">
        <v>20</v>
      </c>
      <c r="I29" s="123">
        <v>70</v>
      </c>
      <c r="J29" s="123"/>
      <c r="K29" s="123">
        <v>5</v>
      </c>
      <c r="M29" s="253">
        <f t="shared" si="2"/>
        <v>0</v>
      </c>
      <c r="N29" s="253">
        <f t="shared" si="2"/>
        <v>2.2684728999252501E-2</v>
      </c>
      <c r="O29" s="253">
        <f t="shared" si="2"/>
        <v>7.9396551497383755E-2</v>
      </c>
      <c r="P29" s="253">
        <f t="shared" si="2"/>
        <v>0</v>
      </c>
      <c r="Q29" s="253">
        <f t="shared" si="2"/>
        <v>5.6711822498131254E-3</v>
      </c>
    </row>
    <row r="30" spans="2:17" ht="21">
      <c r="B30" s="218" t="s">
        <v>17</v>
      </c>
      <c r="C30" t="s">
        <v>17</v>
      </c>
      <c r="D30" t="s">
        <v>17</v>
      </c>
      <c r="E30" s="70">
        <v>75000</v>
      </c>
      <c r="F30">
        <f t="shared" si="1"/>
        <v>1.3502814880507442E-4</v>
      </c>
      <c r="G30" s="123"/>
      <c r="H30" s="123"/>
      <c r="I30" s="123"/>
      <c r="J30" s="123"/>
      <c r="K30" s="123"/>
      <c r="M30" s="253">
        <f t="shared" si="2"/>
        <v>0</v>
      </c>
      <c r="N30" s="253">
        <f t="shared" si="2"/>
        <v>0</v>
      </c>
      <c r="O30" s="253">
        <f t="shared" si="2"/>
        <v>0</v>
      </c>
      <c r="P30" s="253">
        <f t="shared" si="2"/>
        <v>0</v>
      </c>
      <c r="Q30" s="253">
        <f t="shared" si="2"/>
        <v>0</v>
      </c>
    </row>
    <row r="31" spans="2:17" ht="21">
      <c r="B31" s="250" t="s">
        <v>66</v>
      </c>
      <c r="C31" t="s">
        <v>66</v>
      </c>
      <c r="D31" t="s">
        <v>66</v>
      </c>
      <c r="E31" s="66"/>
      <c r="F31">
        <f t="shared" si="1"/>
        <v>0</v>
      </c>
      <c r="G31" s="123">
        <v>0</v>
      </c>
      <c r="H31" s="123">
        <v>41</v>
      </c>
      <c r="I31" s="123">
        <v>58</v>
      </c>
      <c r="J31" s="123">
        <v>0</v>
      </c>
      <c r="K31" s="123">
        <v>1</v>
      </c>
      <c r="M31" s="253">
        <f t="shared" si="2"/>
        <v>0</v>
      </c>
      <c r="N31" s="253">
        <f t="shared" si="2"/>
        <v>0</v>
      </c>
      <c r="O31" s="253">
        <f t="shared" si="2"/>
        <v>0</v>
      </c>
      <c r="P31" s="253">
        <f t="shared" si="2"/>
        <v>0</v>
      </c>
      <c r="Q31" s="253">
        <f t="shared" si="2"/>
        <v>0</v>
      </c>
    </row>
    <row r="32" spans="2:17" ht="21">
      <c r="B32" s="218" t="s">
        <v>31</v>
      </c>
      <c r="C32" t="s">
        <v>31</v>
      </c>
      <c r="D32" t="s">
        <v>31</v>
      </c>
      <c r="E32" s="70">
        <v>23000000</v>
      </c>
      <c r="F32">
        <f t="shared" si="1"/>
        <v>4.1408632300222827E-2</v>
      </c>
      <c r="G32" s="123">
        <v>18</v>
      </c>
      <c r="H32" s="123">
        <v>80</v>
      </c>
      <c r="I32" s="123">
        <v>2</v>
      </c>
      <c r="J32" s="123">
        <v>0</v>
      </c>
      <c r="K32" s="123">
        <v>0</v>
      </c>
      <c r="M32" s="253">
        <f t="shared" si="2"/>
        <v>0.74535538140401092</v>
      </c>
      <c r="N32" s="253">
        <f t="shared" si="2"/>
        <v>3.312690584017826</v>
      </c>
      <c r="O32" s="253">
        <f t="shared" si="2"/>
        <v>8.2817264600445653E-2</v>
      </c>
      <c r="P32" s="253">
        <f t="shared" si="2"/>
        <v>0</v>
      </c>
      <c r="Q32" s="253">
        <f t="shared" si="2"/>
        <v>0</v>
      </c>
    </row>
    <row r="33" spans="2:18" ht="21">
      <c r="B33" s="218" t="s">
        <v>4</v>
      </c>
      <c r="C33" t="s">
        <v>4</v>
      </c>
      <c r="D33" t="s">
        <v>4</v>
      </c>
      <c r="E33" s="70">
        <v>450000</v>
      </c>
      <c r="F33">
        <f t="shared" si="1"/>
        <v>8.1016889283044662E-4</v>
      </c>
      <c r="G33" s="123">
        <v>36</v>
      </c>
      <c r="H33" s="123">
        <v>4</v>
      </c>
      <c r="I33" s="123">
        <v>60</v>
      </c>
      <c r="J33" s="123"/>
      <c r="K33" s="123"/>
      <c r="M33" s="253">
        <f t="shared" si="2"/>
        <v>2.9166080141896079E-2</v>
      </c>
      <c r="N33" s="253">
        <f t="shared" si="2"/>
        <v>3.2406755713217865E-3</v>
      </c>
      <c r="O33" s="253">
        <f t="shared" si="2"/>
        <v>4.8610133569826797E-2</v>
      </c>
      <c r="P33" s="253">
        <f t="shared" si="2"/>
        <v>0</v>
      </c>
      <c r="Q33" s="253">
        <f t="shared" si="2"/>
        <v>0</v>
      </c>
    </row>
    <row r="34" spans="2:18" ht="21">
      <c r="B34" s="218" t="s">
        <v>13</v>
      </c>
      <c r="C34" t="s">
        <v>13</v>
      </c>
      <c r="D34" t="s">
        <v>13</v>
      </c>
      <c r="E34" s="70">
        <v>39000000</v>
      </c>
      <c r="F34">
        <f t="shared" si="1"/>
        <v>7.02146373786387E-2</v>
      </c>
      <c r="G34" s="123">
        <v>7</v>
      </c>
      <c r="H34" s="123">
        <v>2</v>
      </c>
      <c r="I34" s="123">
        <v>32</v>
      </c>
      <c r="J34" s="123">
        <v>37</v>
      </c>
      <c r="K34" s="123">
        <v>21</v>
      </c>
      <c r="M34" s="253">
        <f t="shared" si="2"/>
        <v>0.4915024616504709</v>
      </c>
      <c r="N34" s="253">
        <f t="shared" si="2"/>
        <v>0.1404292747572774</v>
      </c>
      <c r="O34" s="253">
        <f t="shared" si="2"/>
        <v>2.2468683961164384</v>
      </c>
      <c r="P34" s="253">
        <f t="shared" si="2"/>
        <v>2.5979415830096317</v>
      </c>
      <c r="Q34" s="253">
        <f t="shared" si="2"/>
        <v>1.4745073849514128</v>
      </c>
    </row>
    <row r="35" spans="2:18" ht="21">
      <c r="B35" s="218" t="s">
        <v>34</v>
      </c>
      <c r="C35" t="s">
        <v>34</v>
      </c>
      <c r="D35" t="s">
        <v>34</v>
      </c>
      <c r="E35" s="70">
        <v>4540000</v>
      </c>
      <c r="F35">
        <f t="shared" si="1"/>
        <v>8.1737039410005059E-3</v>
      </c>
      <c r="G35" s="123"/>
      <c r="H35" s="123"/>
      <c r="I35" s="123"/>
      <c r="J35" s="123"/>
      <c r="K35" s="123"/>
      <c r="M35" s="253">
        <f t="shared" si="2"/>
        <v>0</v>
      </c>
      <c r="N35" s="253">
        <f t="shared" si="2"/>
        <v>0</v>
      </c>
      <c r="O35" s="253">
        <f t="shared" si="2"/>
        <v>0</v>
      </c>
      <c r="P35" s="253">
        <f t="shared" si="2"/>
        <v>0</v>
      </c>
      <c r="Q35" s="253">
        <f t="shared" si="2"/>
        <v>0</v>
      </c>
    </row>
    <row r="36" spans="2:18" ht="21">
      <c r="B36" s="250" t="s">
        <v>207</v>
      </c>
      <c r="C36" t="s">
        <v>355</v>
      </c>
      <c r="D36" t="s">
        <v>207</v>
      </c>
      <c r="E36" s="70"/>
      <c r="F36">
        <f t="shared" si="1"/>
        <v>0</v>
      </c>
      <c r="G36" s="123"/>
      <c r="H36" s="123"/>
      <c r="I36" s="123"/>
      <c r="J36" s="123"/>
      <c r="K36" s="123"/>
      <c r="M36" s="253">
        <f t="shared" si="2"/>
        <v>0</v>
      </c>
      <c r="N36" s="253">
        <f t="shared" si="2"/>
        <v>0</v>
      </c>
      <c r="O36" s="253">
        <f t="shared" si="2"/>
        <v>0</v>
      </c>
      <c r="P36" s="253">
        <f t="shared" si="2"/>
        <v>0</v>
      </c>
      <c r="Q36" s="253">
        <f t="shared" si="2"/>
        <v>0</v>
      </c>
    </row>
    <row r="37" spans="2:18" ht="21">
      <c r="B37" s="218" t="s">
        <v>18</v>
      </c>
      <c r="C37" t="s">
        <v>18</v>
      </c>
      <c r="D37" t="s">
        <v>18</v>
      </c>
      <c r="E37" s="70">
        <v>2000000</v>
      </c>
      <c r="F37">
        <f t="shared" si="1"/>
        <v>3.6007506348019846E-3</v>
      </c>
      <c r="G37" s="123">
        <v>7</v>
      </c>
      <c r="H37" s="123">
        <v>0</v>
      </c>
      <c r="I37" s="123">
        <v>94</v>
      </c>
      <c r="J37" s="123">
        <v>0</v>
      </c>
      <c r="K37" s="123">
        <v>0</v>
      </c>
      <c r="M37" s="253">
        <f t="shared" si="2"/>
        <v>2.5205254443613892E-2</v>
      </c>
      <c r="N37" s="253">
        <f t="shared" si="2"/>
        <v>0</v>
      </c>
      <c r="O37" s="253">
        <f t="shared" si="2"/>
        <v>0.33847055967138656</v>
      </c>
      <c r="P37" s="253">
        <f t="shared" si="2"/>
        <v>0</v>
      </c>
      <c r="Q37" s="253">
        <f t="shared" si="2"/>
        <v>0</v>
      </c>
    </row>
    <row r="38" spans="2:18" ht="15.6">
      <c r="B38" s="218" t="s">
        <v>67</v>
      </c>
      <c r="C38" t="s">
        <v>67</v>
      </c>
      <c r="D38" t="s">
        <v>67</v>
      </c>
      <c r="E38" s="70">
        <v>1980000</v>
      </c>
      <c r="F38">
        <f t="shared" si="1"/>
        <v>3.5647431284539649E-3</v>
      </c>
      <c r="G38" s="20"/>
      <c r="H38" s="20"/>
      <c r="I38" s="20"/>
      <c r="J38" s="20"/>
      <c r="K38" s="20"/>
      <c r="M38" s="253">
        <f t="shared" si="2"/>
        <v>0</v>
      </c>
      <c r="N38" s="253">
        <f t="shared" si="2"/>
        <v>0</v>
      </c>
      <c r="O38" s="253">
        <f t="shared" si="2"/>
        <v>0</v>
      </c>
      <c r="P38" s="253">
        <f t="shared" si="2"/>
        <v>0</v>
      </c>
      <c r="Q38" s="253">
        <f t="shared" si="2"/>
        <v>0</v>
      </c>
    </row>
    <row r="39" spans="2:18" ht="21">
      <c r="B39" s="218" t="s">
        <v>5</v>
      </c>
      <c r="C39" t="s">
        <v>5</v>
      </c>
      <c r="D39" t="s">
        <v>5</v>
      </c>
      <c r="E39" s="70">
        <v>28000000</v>
      </c>
      <c r="F39">
        <f t="shared" si="1"/>
        <v>5.0410508887227784E-2</v>
      </c>
      <c r="G39" s="123">
        <v>70</v>
      </c>
      <c r="H39" s="123"/>
      <c r="I39" s="123">
        <v>20</v>
      </c>
      <c r="J39" s="123"/>
      <c r="K39" s="123">
        <v>10</v>
      </c>
      <c r="M39" s="253">
        <f t="shared" si="2"/>
        <v>3.5287356221059447</v>
      </c>
      <c r="N39" s="253">
        <f t="shared" si="2"/>
        <v>0</v>
      </c>
      <c r="O39" s="253">
        <f t="shared" si="2"/>
        <v>1.0082101777445556</v>
      </c>
      <c r="P39" s="253">
        <f t="shared" si="2"/>
        <v>0</v>
      </c>
      <c r="Q39" s="253">
        <f t="shared" si="2"/>
        <v>0.50410508887227778</v>
      </c>
    </row>
    <row r="40" spans="2:18" ht="21">
      <c r="B40" s="218" t="s">
        <v>277</v>
      </c>
      <c r="C40" t="s">
        <v>277</v>
      </c>
      <c r="D40" t="s">
        <v>277</v>
      </c>
      <c r="E40" s="70"/>
      <c r="F40">
        <f t="shared" si="1"/>
        <v>0</v>
      </c>
      <c r="G40" s="123"/>
      <c r="H40" s="123"/>
      <c r="I40" s="123"/>
      <c r="J40" s="123"/>
      <c r="K40" s="123"/>
      <c r="M40" s="253">
        <f t="shared" si="2"/>
        <v>0</v>
      </c>
      <c r="N40" s="253">
        <f t="shared" si="2"/>
        <v>0</v>
      </c>
      <c r="O40" s="253">
        <f t="shared" si="2"/>
        <v>0</v>
      </c>
      <c r="P40" s="253">
        <f t="shared" si="2"/>
        <v>0</v>
      </c>
      <c r="Q40" s="253">
        <f t="shared" si="2"/>
        <v>0</v>
      </c>
    </row>
    <row r="41" spans="2:18" ht="21">
      <c r="B41" s="218" t="s">
        <v>9</v>
      </c>
      <c r="C41" t="s">
        <v>9</v>
      </c>
      <c r="D41" t="s">
        <v>9</v>
      </c>
      <c r="E41" s="70">
        <v>30560000</v>
      </c>
      <c r="F41">
        <f t="shared" si="1"/>
        <v>5.501946969977433E-2</v>
      </c>
      <c r="G41" s="123">
        <v>57.8</v>
      </c>
      <c r="H41" s="123">
        <v>0.6</v>
      </c>
      <c r="I41" s="123">
        <v>0.6</v>
      </c>
      <c r="J41" s="123">
        <v>41</v>
      </c>
      <c r="K41" s="123"/>
      <c r="M41" s="253">
        <f t="shared" si="2"/>
        <v>3.1801253486469561</v>
      </c>
      <c r="N41" s="253">
        <f t="shared" si="2"/>
        <v>3.3011681819864594E-2</v>
      </c>
      <c r="O41" s="253">
        <f t="shared" si="2"/>
        <v>3.3011681819864594E-2</v>
      </c>
      <c r="P41" s="253">
        <f t="shared" si="2"/>
        <v>2.2557982576907474</v>
      </c>
      <c r="Q41" s="253">
        <f t="shared" si="2"/>
        <v>0</v>
      </c>
    </row>
    <row r="42" spans="2:18" ht="21">
      <c r="B42" s="218" t="s">
        <v>14</v>
      </c>
      <c r="C42" t="s">
        <v>14</v>
      </c>
      <c r="D42" t="s">
        <v>14</v>
      </c>
      <c r="E42" s="70">
        <v>17000000</v>
      </c>
      <c r="F42">
        <f t="shared" si="1"/>
        <v>3.0606380395816871E-2</v>
      </c>
      <c r="G42" s="123"/>
      <c r="H42" s="123">
        <v>0.3</v>
      </c>
      <c r="I42" s="123">
        <v>100</v>
      </c>
      <c r="J42" s="123"/>
      <c r="K42" s="123">
        <v>0.1</v>
      </c>
      <c r="M42" s="253">
        <f t="shared" si="2"/>
        <v>0</v>
      </c>
      <c r="N42" s="253">
        <f t="shared" si="2"/>
        <v>9.1819141187450617E-3</v>
      </c>
      <c r="O42" s="253">
        <f t="shared" si="2"/>
        <v>3.0606380395816872</v>
      </c>
      <c r="P42" s="253">
        <f t="shared" si="2"/>
        <v>0</v>
      </c>
      <c r="Q42" s="253">
        <f t="shared" si="2"/>
        <v>3.0606380395816874E-3</v>
      </c>
    </row>
    <row r="43" spans="2:18" ht="21">
      <c r="B43" s="250" t="s">
        <v>27</v>
      </c>
      <c r="C43" t="s">
        <v>356</v>
      </c>
      <c r="D43" t="s">
        <v>27</v>
      </c>
      <c r="E43" s="70"/>
      <c r="F43">
        <f t="shared" si="1"/>
        <v>0</v>
      </c>
      <c r="G43" s="123"/>
      <c r="H43" s="123"/>
      <c r="I43" s="123"/>
      <c r="J43" s="123"/>
      <c r="K43" s="123"/>
      <c r="M43" s="253">
        <f t="shared" si="2"/>
        <v>0</v>
      </c>
      <c r="N43" s="253">
        <f t="shared" si="2"/>
        <v>0</v>
      </c>
      <c r="O43" s="253">
        <f t="shared" si="2"/>
        <v>0</v>
      </c>
      <c r="P43" s="253">
        <f t="shared" si="2"/>
        <v>0</v>
      </c>
      <c r="Q43" s="253">
        <f t="shared" si="2"/>
        <v>0</v>
      </c>
    </row>
    <row r="44" spans="2:18" ht="21">
      <c r="B44" s="250" t="s">
        <v>81</v>
      </c>
      <c r="C44" t="s">
        <v>357</v>
      </c>
      <c r="D44" t="s">
        <v>81</v>
      </c>
      <c r="E44" s="70"/>
      <c r="F44">
        <f t="shared" si="1"/>
        <v>0</v>
      </c>
      <c r="G44" s="123"/>
      <c r="H44" s="123"/>
      <c r="I44" s="123"/>
      <c r="J44" s="123"/>
      <c r="K44" s="123"/>
      <c r="M44" s="253">
        <f t="shared" si="2"/>
        <v>0</v>
      </c>
      <c r="N44" s="253">
        <f t="shared" si="2"/>
        <v>0</v>
      </c>
      <c r="O44" s="253">
        <f t="shared" si="2"/>
        <v>0</v>
      </c>
      <c r="P44" s="253">
        <f t="shared" si="2"/>
        <v>0</v>
      </c>
      <c r="Q44" s="253">
        <f t="shared" si="2"/>
        <v>0</v>
      </c>
    </row>
    <row r="45" spans="2:18" ht="21.6" thickBot="1">
      <c r="B45" s="218" t="s">
        <v>10</v>
      </c>
      <c r="C45" t="s">
        <v>10</v>
      </c>
      <c r="D45" t="s">
        <v>10</v>
      </c>
      <c r="E45" s="71">
        <v>250000</v>
      </c>
      <c r="F45">
        <f t="shared" si="1"/>
        <v>4.5009382935024808E-4</v>
      </c>
      <c r="G45" s="123">
        <v>62.1</v>
      </c>
      <c r="H45" s="123">
        <v>15.8</v>
      </c>
      <c r="I45" s="123">
        <v>0.6</v>
      </c>
      <c r="J45" s="123">
        <v>19.2</v>
      </c>
      <c r="K45" s="123">
        <v>2.2999999999999998</v>
      </c>
      <c r="M45" s="253">
        <f t="shared" si="2"/>
        <v>2.7950826802650406E-2</v>
      </c>
      <c r="N45" s="253">
        <f t="shared" si="2"/>
        <v>7.1114825037339197E-3</v>
      </c>
      <c r="O45" s="253">
        <f t="shared" si="2"/>
        <v>2.7005629761014884E-4</v>
      </c>
      <c r="P45" s="253">
        <f t="shared" si="2"/>
        <v>8.6418015235247628E-3</v>
      </c>
      <c r="Q45" s="253">
        <f t="shared" si="2"/>
        <v>1.0352158075055706E-3</v>
      </c>
    </row>
    <row r="47" spans="2:18">
      <c r="D47" t="s">
        <v>93</v>
      </c>
      <c r="E47">
        <f>SUM(E3:E45)</f>
        <v>555439741</v>
      </c>
      <c r="F47">
        <f>SUM(F3:F45)</f>
        <v>1</v>
      </c>
      <c r="M47">
        <f>SUM(M3:M45)</f>
        <v>31.18247389323912</v>
      </c>
      <c r="N47">
        <f t="shared" ref="N47:Q47" si="3">SUM(N3:N45)</f>
        <v>17.349955753148027</v>
      </c>
      <c r="O47">
        <f t="shared" si="3"/>
        <v>37.962655732154396</v>
      </c>
      <c r="P47">
        <f t="shared" si="3"/>
        <v>9.8496585608914842</v>
      </c>
      <c r="Q47">
        <f t="shared" si="3"/>
        <v>2.3694816608378044</v>
      </c>
      <c r="R47">
        <f>SUM(M47:Q47)</f>
        <v>98.714225600270836</v>
      </c>
    </row>
    <row r="49" spans="4:18">
      <c r="M49" t="s">
        <v>131</v>
      </c>
      <c r="N49" t="s">
        <v>170</v>
      </c>
      <c r="O49" t="s">
        <v>126</v>
      </c>
      <c r="P49" t="s">
        <v>130</v>
      </c>
      <c r="Q49" t="s">
        <v>128</v>
      </c>
    </row>
    <row r="50" spans="4:18">
      <c r="L50">
        <v>2021</v>
      </c>
      <c r="M50">
        <v>32</v>
      </c>
      <c r="N50">
        <v>17</v>
      </c>
      <c r="O50">
        <v>38</v>
      </c>
      <c r="P50">
        <v>10</v>
      </c>
      <c r="Q50">
        <v>3</v>
      </c>
      <c r="R50">
        <f>SUM(M50:Q50)</f>
        <v>100</v>
      </c>
    </row>
    <row r="51" spans="4:18">
      <c r="L51">
        <v>2020</v>
      </c>
      <c r="M51">
        <v>38</v>
      </c>
      <c r="N51">
        <v>7</v>
      </c>
      <c r="O51">
        <v>42</v>
      </c>
      <c r="P51">
        <v>10</v>
      </c>
      <c r="Q51">
        <v>3</v>
      </c>
      <c r="R51">
        <f>SUM(M51:Q51)</f>
        <v>100</v>
      </c>
    </row>
    <row r="52" spans="4:18">
      <c r="L52">
        <v>2019</v>
      </c>
      <c r="M52">
        <v>33</v>
      </c>
      <c r="N52">
        <v>7</v>
      </c>
      <c r="O52">
        <v>51</v>
      </c>
      <c r="P52">
        <v>3</v>
      </c>
      <c r="Q52">
        <v>6</v>
      </c>
      <c r="R52">
        <f>SUM(M52:Q52)</f>
        <v>100</v>
      </c>
    </row>
    <row r="53" spans="4:18">
      <c r="D53" s="254" t="s">
        <v>344</v>
      </c>
    </row>
    <row r="54" spans="4:18">
      <c r="D54" t="s">
        <v>345</v>
      </c>
    </row>
    <row r="55" spans="4:18">
      <c r="D55" t="s">
        <v>346</v>
      </c>
    </row>
  </sheetData>
  <conditionalFormatting sqref="G39:K45 G37:K37 G11:K33">
    <cfRule type="cellIs" dxfId="92" priority="25" operator="between">
      <formula>0.1</formula>
      <formula>24</formula>
    </cfRule>
    <cfRule type="cellIs" dxfId="91" priority="26" operator="between">
      <formula>25</formula>
      <formula>75</formula>
    </cfRule>
    <cfRule type="cellIs" dxfId="90" priority="27" operator="between">
      <formula>76</formula>
      <formula>256</formula>
    </cfRule>
  </conditionalFormatting>
  <conditionalFormatting sqref="J36:K36 G3:K30">
    <cfRule type="cellIs" dxfId="89" priority="22" operator="between">
      <formula>0.1</formula>
      <formula>24</formula>
    </cfRule>
    <cfRule type="cellIs" dxfId="88" priority="23" operator="between">
      <formula>25</formula>
      <formula>75</formula>
    </cfRule>
    <cfRule type="cellIs" dxfId="87" priority="24" operator="between">
      <formula>76</formula>
      <formula>256</formula>
    </cfRule>
  </conditionalFormatting>
  <conditionalFormatting sqref="I36:K36">
    <cfRule type="cellIs" dxfId="86" priority="19" operator="between">
      <formula>0.1</formula>
      <formula>24</formula>
    </cfRule>
    <cfRule type="cellIs" dxfId="85" priority="20" operator="between">
      <formula>25</formula>
      <formula>75</formula>
    </cfRule>
    <cfRule type="cellIs" dxfId="84" priority="21" operator="between">
      <formula>76</formula>
      <formula>256</formula>
    </cfRule>
  </conditionalFormatting>
  <conditionalFormatting sqref="G3:K10">
    <cfRule type="cellIs" dxfId="83" priority="16" operator="between">
      <formula>0.1</formula>
      <formula>24</formula>
    </cfRule>
    <cfRule type="cellIs" dxfId="82" priority="17" operator="between">
      <formula>25</formula>
      <formula>75</formula>
    </cfRule>
    <cfRule type="cellIs" dxfId="81" priority="18" operator="between">
      <formula>76</formula>
      <formula>256</formula>
    </cfRule>
  </conditionalFormatting>
  <conditionalFormatting sqref="G36:I36">
    <cfRule type="cellIs" dxfId="80" priority="13" operator="between">
      <formula>0.1</formula>
      <formula>24</formula>
    </cfRule>
    <cfRule type="cellIs" dxfId="79" priority="14" operator="between">
      <formula>25</formula>
      <formula>75</formula>
    </cfRule>
    <cfRule type="cellIs" dxfId="78" priority="15" operator="between">
      <formula>76</formula>
      <formula>256</formula>
    </cfRule>
  </conditionalFormatting>
  <conditionalFormatting sqref="G34:K34">
    <cfRule type="cellIs" dxfId="77" priority="10" operator="between">
      <formula>0.1</formula>
      <formula>24</formula>
    </cfRule>
    <cfRule type="cellIs" dxfId="76" priority="11" operator="between">
      <formula>25</formula>
      <formula>75</formula>
    </cfRule>
    <cfRule type="cellIs" dxfId="75" priority="12" operator="between">
      <formula>76</formula>
      <formula>256</formula>
    </cfRule>
  </conditionalFormatting>
  <conditionalFormatting sqref="G34:K34">
    <cfRule type="cellIs" dxfId="74" priority="7" operator="between">
      <formula>0.1</formula>
      <formula>24</formula>
    </cfRule>
    <cfRule type="cellIs" dxfId="73" priority="8" operator="between">
      <formula>25</formula>
      <formula>75</formula>
    </cfRule>
    <cfRule type="cellIs" dxfId="72" priority="9" operator="between">
      <formula>76</formula>
      <formula>256</formula>
    </cfRule>
  </conditionalFormatting>
  <conditionalFormatting sqref="G35:K35">
    <cfRule type="cellIs" dxfId="71" priority="4" operator="between">
      <formula>0.1</formula>
      <formula>24</formula>
    </cfRule>
    <cfRule type="cellIs" dxfId="70" priority="5" operator="between">
      <formula>25</formula>
      <formula>75</formula>
    </cfRule>
    <cfRule type="cellIs" dxfId="69" priority="6" operator="between">
      <formula>76</formula>
      <formula>256</formula>
    </cfRule>
  </conditionalFormatting>
  <conditionalFormatting sqref="G35:K35">
    <cfRule type="cellIs" dxfId="68" priority="1" operator="between">
      <formula>0.1</formula>
      <formula>24</formula>
    </cfRule>
    <cfRule type="cellIs" dxfId="67" priority="2" operator="between">
      <formula>25</formula>
      <formula>75</formula>
    </cfRule>
    <cfRule type="cellIs" dxfId="66" priority="3" operator="between">
      <formula>76</formula>
      <formula>256</formula>
    </cfRule>
  </conditionalFormatting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A70900-19D5-410D-AE23-F5C699B2FC29}">
  <dimension ref="B1:I45"/>
  <sheetViews>
    <sheetView workbookViewId="0">
      <selection activeCell="D28" sqref="D28"/>
    </sheetView>
  </sheetViews>
  <sheetFormatPr defaultRowHeight="14.4"/>
  <cols>
    <col min="2" max="2" width="15.109375" customWidth="1"/>
    <col min="3" max="3" width="57.44140625" customWidth="1"/>
    <col min="4" max="4" width="29.5546875" customWidth="1"/>
    <col min="7" max="7" width="51.109375" customWidth="1"/>
    <col min="8" max="8" width="48.44140625" customWidth="1"/>
    <col min="9" max="9" width="38.44140625" customWidth="1"/>
  </cols>
  <sheetData>
    <row r="1" spans="2:9">
      <c r="B1">
        <v>2021</v>
      </c>
      <c r="F1">
        <v>2019</v>
      </c>
    </row>
    <row r="2" spans="2:9" ht="18">
      <c r="B2" s="190" t="s">
        <v>0</v>
      </c>
      <c r="C2" s="190" t="s">
        <v>1</v>
      </c>
      <c r="D2" s="190" t="s">
        <v>448</v>
      </c>
      <c r="F2" s="190" t="s">
        <v>0</v>
      </c>
      <c r="G2" s="190" t="s">
        <v>1</v>
      </c>
      <c r="H2" s="190" t="s">
        <v>209</v>
      </c>
      <c r="I2" s="190" t="s">
        <v>269</v>
      </c>
    </row>
    <row r="3" spans="2:9">
      <c r="B3" t="s">
        <v>23</v>
      </c>
      <c r="C3" t="s">
        <v>39</v>
      </c>
      <c r="D3" t="str">
        <f>IF(C3=G3,"Unchanged","Changed")</f>
        <v>Changed</v>
      </c>
      <c r="F3" t="s">
        <v>23</v>
      </c>
      <c r="G3" t="s">
        <v>268</v>
      </c>
      <c r="I3" t="s">
        <v>79</v>
      </c>
    </row>
    <row r="4" spans="2:9">
      <c r="B4" t="s">
        <v>30</v>
      </c>
      <c r="C4" t="s">
        <v>270</v>
      </c>
      <c r="D4" t="str">
        <f t="shared" ref="D4:D45" si="0">IF(C4=G4,"Unchanged","Changed")</f>
        <v>Unchanged</v>
      </c>
      <c r="F4" t="s">
        <v>30</v>
      </c>
      <c r="G4" t="s">
        <v>270</v>
      </c>
      <c r="I4" t="s">
        <v>79</v>
      </c>
    </row>
    <row r="5" spans="2:9">
      <c r="B5" t="s">
        <v>167</v>
      </c>
      <c r="C5" t="s">
        <v>41</v>
      </c>
      <c r="D5" t="str">
        <f t="shared" si="0"/>
        <v>Unchanged</v>
      </c>
      <c r="F5" t="s">
        <v>167</v>
      </c>
      <c r="G5" t="s">
        <v>41</v>
      </c>
      <c r="I5" t="s">
        <v>79</v>
      </c>
    </row>
    <row r="6" spans="2:9">
      <c r="B6" t="s">
        <v>68</v>
      </c>
      <c r="C6" t="s">
        <v>270</v>
      </c>
      <c r="D6" t="str">
        <f t="shared" si="0"/>
        <v>Unchanged</v>
      </c>
      <c r="F6" t="s">
        <v>68</v>
      </c>
      <c r="G6" t="s">
        <v>270</v>
      </c>
      <c r="I6" t="s">
        <v>79</v>
      </c>
    </row>
    <row r="7" spans="2:9">
      <c r="B7" t="s">
        <v>3</v>
      </c>
      <c r="C7" t="s">
        <v>41</v>
      </c>
      <c r="F7" t="s">
        <v>124</v>
      </c>
      <c r="G7" t="s">
        <v>79</v>
      </c>
      <c r="H7" t="s">
        <v>79</v>
      </c>
      <c r="I7" t="s">
        <v>79</v>
      </c>
    </row>
    <row r="8" spans="2:9">
      <c r="B8" t="s">
        <v>96</v>
      </c>
      <c r="F8" t="s">
        <v>96</v>
      </c>
      <c r="G8" t="s">
        <v>270</v>
      </c>
      <c r="H8" t="s">
        <v>268</v>
      </c>
      <c r="I8" t="s">
        <v>79</v>
      </c>
    </row>
    <row r="9" spans="2:9">
      <c r="B9" t="s">
        <v>24</v>
      </c>
      <c r="C9" t="s">
        <v>41</v>
      </c>
      <c r="D9" t="str">
        <f t="shared" si="0"/>
        <v>Unchanged</v>
      </c>
      <c r="F9" t="s">
        <v>24</v>
      </c>
      <c r="G9" t="s">
        <v>41</v>
      </c>
      <c r="I9" t="s">
        <v>79</v>
      </c>
    </row>
    <row r="10" spans="2:9">
      <c r="B10" t="s">
        <v>77</v>
      </c>
      <c r="C10" t="s">
        <v>270</v>
      </c>
      <c r="D10" t="str">
        <f t="shared" si="0"/>
        <v>Changed</v>
      </c>
      <c r="F10" t="s">
        <v>94</v>
      </c>
      <c r="G10" t="s">
        <v>268</v>
      </c>
      <c r="H10" t="s">
        <v>41</v>
      </c>
      <c r="I10" t="s">
        <v>79</v>
      </c>
    </row>
    <row r="11" spans="2:9">
      <c r="B11" t="s">
        <v>82</v>
      </c>
      <c r="C11" t="s">
        <v>270</v>
      </c>
      <c r="D11" t="str">
        <f t="shared" si="0"/>
        <v>Unchanged</v>
      </c>
      <c r="F11" t="s">
        <v>82</v>
      </c>
      <c r="G11" t="s">
        <v>270</v>
      </c>
      <c r="I11" t="s">
        <v>79</v>
      </c>
    </row>
    <row r="12" spans="2:9">
      <c r="B12" t="s">
        <v>80</v>
      </c>
      <c r="C12" t="s">
        <v>270</v>
      </c>
      <c r="D12" t="str">
        <f t="shared" si="0"/>
        <v>Unchanged</v>
      </c>
      <c r="F12" t="s">
        <v>97</v>
      </c>
      <c r="G12" t="s">
        <v>270</v>
      </c>
      <c r="I12" t="s">
        <v>79</v>
      </c>
    </row>
    <row r="13" spans="2:9">
      <c r="B13" t="s">
        <v>25</v>
      </c>
      <c r="C13" t="s">
        <v>447</v>
      </c>
      <c r="D13" t="str">
        <f t="shared" si="0"/>
        <v>Changed</v>
      </c>
      <c r="F13" t="s">
        <v>25</v>
      </c>
      <c r="G13" t="s">
        <v>270</v>
      </c>
      <c r="H13" t="s">
        <v>268</v>
      </c>
      <c r="I13" t="s">
        <v>79</v>
      </c>
    </row>
    <row r="14" spans="2:9">
      <c r="B14" t="s">
        <v>7</v>
      </c>
      <c r="C14" t="s">
        <v>447</v>
      </c>
      <c r="F14" t="s">
        <v>7</v>
      </c>
      <c r="G14" t="s">
        <v>79</v>
      </c>
      <c r="H14" t="s">
        <v>79</v>
      </c>
    </row>
    <row r="15" spans="2:9">
      <c r="B15" t="s">
        <v>78</v>
      </c>
      <c r="C15" t="s">
        <v>41</v>
      </c>
      <c r="F15" t="s">
        <v>78</v>
      </c>
      <c r="G15" t="s">
        <v>79</v>
      </c>
      <c r="H15" t="s">
        <v>79</v>
      </c>
    </row>
    <row r="16" spans="2:9">
      <c r="B16" t="s">
        <v>21</v>
      </c>
      <c r="C16" t="s">
        <v>447</v>
      </c>
      <c r="D16" t="str">
        <f t="shared" si="0"/>
        <v>Changed</v>
      </c>
      <c r="F16" t="s">
        <v>21</v>
      </c>
      <c r="G16" t="s">
        <v>270</v>
      </c>
      <c r="H16" t="s">
        <v>268</v>
      </c>
      <c r="I16" t="s">
        <v>79</v>
      </c>
    </row>
    <row r="17" spans="2:9">
      <c r="B17" t="s">
        <v>16</v>
      </c>
      <c r="C17" t="s">
        <v>270</v>
      </c>
      <c r="D17" t="str">
        <f t="shared" si="0"/>
        <v>Unchanged</v>
      </c>
      <c r="F17" t="s">
        <v>16</v>
      </c>
      <c r="G17" t="s">
        <v>270</v>
      </c>
      <c r="H17" t="s">
        <v>41</v>
      </c>
      <c r="I17" t="s">
        <v>40</v>
      </c>
    </row>
    <row r="18" spans="2:9">
      <c r="B18" t="s">
        <v>12</v>
      </c>
      <c r="C18" t="s">
        <v>39</v>
      </c>
      <c r="D18" t="str">
        <f t="shared" si="0"/>
        <v>Changed</v>
      </c>
      <c r="F18" t="s">
        <v>12</v>
      </c>
      <c r="G18" t="s">
        <v>270</v>
      </c>
      <c r="H18" t="s">
        <v>41</v>
      </c>
      <c r="I18" t="s">
        <v>40</v>
      </c>
    </row>
    <row r="19" spans="2:9">
      <c r="B19" t="s">
        <v>19</v>
      </c>
      <c r="C19" t="s">
        <v>40</v>
      </c>
      <c r="D19" t="str">
        <f t="shared" si="0"/>
        <v>Changed</v>
      </c>
      <c r="F19" t="s">
        <v>19</v>
      </c>
      <c r="G19" t="s">
        <v>41</v>
      </c>
      <c r="I19" t="s">
        <v>79</v>
      </c>
    </row>
    <row r="20" spans="2:9">
      <c r="B20" t="s">
        <v>20</v>
      </c>
      <c r="C20" t="s">
        <v>270</v>
      </c>
      <c r="D20" t="str">
        <f t="shared" si="0"/>
        <v>Unchanged</v>
      </c>
      <c r="F20" t="s">
        <v>20</v>
      </c>
      <c r="G20" t="s">
        <v>270</v>
      </c>
      <c r="H20" t="s">
        <v>40</v>
      </c>
      <c r="I20" t="s">
        <v>79</v>
      </c>
    </row>
    <row r="21" spans="2:9">
      <c r="B21" t="s">
        <v>8</v>
      </c>
      <c r="C21" t="s">
        <v>447</v>
      </c>
      <c r="D21" t="str">
        <f t="shared" si="0"/>
        <v>Changed</v>
      </c>
      <c r="F21" t="s">
        <v>8</v>
      </c>
      <c r="G21" t="s">
        <v>268</v>
      </c>
      <c r="I21" t="s">
        <v>79</v>
      </c>
    </row>
    <row r="22" spans="2:9">
      <c r="B22" t="s">
        <v>15</v>
      </c>
      <c r="C22" t="s">
        <v>270</v>
      </c>
      <c r="D22" t="str">
        <f t="shared" si="0"/>
        <v>Unchanged</v>
      </c>
      <c r="F22" t="s">
        <v>15</v>
      </c>
      <c r="G22" t="s">
        <v>270</v>
      </c>
      <c r="I22" t="s">
        <v>79</v>
      </c>
    </row>
    <row r="23" spans="2:9">
      <c r="B23" t="s">
        <v>6</v>
      </c>
      <c r="C23" t="s">
        <v>270</v>
      </c>
      <c r="D23" t="str">
        <f t="shared" si="0"/>
        <v>Changed</v>
      </c>
      <c r="F23" t="s">
        <v>6</v>
      </c>
      <c r="G23" t="s">
        <v>41</v>
      </c>
      <c r="I23" t="s">
        <v>79</v>
      </c>
    </row>
    <row r="24" spans="2:9">
      <c r="B24" t="s">
        <v>11</v>
      </c>
      <c r="C24" t="s">
        <v>40</v>
      </c>
      <c r="D24" t="str">
        <f t="shared" si="0"/>
        <v>Unchanged</v>
      </c>
      <c r="F24" t="s">
        <v>11</v>
      </c>
      <c r="G24" t="s">
        <v>40</v>
      </c>
      <c r="I24" t="s">
        <v>79</v>
      </c>
    </row>
    <row r="25" spans="2:9">
      <c r="B25" t="s">
        <v>26</v>
      </c>
      <c r="C25" t="s">
        <v>39</v>
      </c>
      <c r="D25" t="str">
        <f t="shared" si="0"/>
        <v>Changed</v>
      </c>
      <c r="F25" t="s">
        <v>26</v>
      </c>
      <c r="G25" t="s">
        <v>268</v>
      </c>
      <c r="H25" t="s">
        <v>39</v>
      </c>
      <c r="I25" t="s">
        <v>41</v>
      </c>
    </row>
    <row r="26" spans="2:9">
      <c r="B26" t="s">
        <v>171</v>
      </c>
      <c r="C26" t="s">
        <v>40</v>
      </c>
      <c r="F26" t="s">
        <v>125</v>
      </c>
      <c r="G26" t="s">
        <v>79</v>
      </c>
      <c r="H26" t="s">
        <v>79</v>
      </c>
    </row>
    <row r="27" spans="2:9">
      <c r="B27" t="s">
        <v>169</v>
      </c>
      <c r="F27" t="s">
        <v>118</v>
      </c>
      <c r="G27" t="s">
        <v>79</v>
      </c>
      <c r="H27" t="s">
        <v>79</v>
      </c>
      <c r="I27" t="s">
        <v>79</v>
      </c>
    </row>
    <row r="28" spans="2:9">
      <c r="B28" t="s">
        <v>2</v>
      </c>
      <c r="C28" t="s">
        <v>270</v>
      </c>
      <c r="D28" t="str">
        <f t="shared" si="0"/>
        <v>Unchanged</v>
      </c>
      <c r="F28" t="s">
        <v>2</v>
      </c>
      <c r="G28" t="s">
        <v>270</v>
      </c>
      <c r="I28" t="s">
        <v>79</v>
      </c>
    </row>
    <row r="29" spans="2:9">
      <c r="B29" t="s">
        <v>36</v>
      </c>
      <c r="C29" t="s">
        <v>270</v>
      </c>
      <c r="D29" t="str">
        <f t="shared" si="0"/>
        <v>Changed</v>
      </c>
      <c r="F29" t="s">
        <v>83</v>
      </c>
      <c r="G29" t="s">
        <v>39</v>
      </c>
      <c r="I29" t="s">
        <v>79</v>
      </c>
    </row>
    <row r="30" spans="2:9">
      <c r="B30" t="s">
        <v>17</v>
      </c>
      <c r="C30" t="s">
        <v>270</v>
      </c>
      <c r="D30" t="str">
        <f t="shared" si="0"/>
        <v>Unchanged</v>
      </c>
      <c r="F30" t="s">
        <v>17</v>
      </c>
      <c r="G30" t="s">
        <v>270</v>
      </c>
      <c r="I30" t="s">
        <v>79</v>
      </c>
    </row>
    <row r="31" spans="2:9">
      <c r="B31" t="s">
        <v>66</v>
      </c>
      <c r="C31" t="s">
        <v>447</v>
      </c>
      <c r="D31" t="str">
        <f t="shared" si="0"/>
        <v>Changed</v>
      </c>
      <c r="F31" t="s">
        <v>66</v>
      </c>
      <c r="G31" t="s">
        <v>268</v>
      </c>
      <c r="I31" t="s">
        <v>79</v>
      </c>
    </row>
    <row r="32" spans="2:9">
      <c r="B32" t="s">
        <v>31</v>
      </c>
      <c r="C32" t="s">
        <v>270</v>
      </c>
      <c r="D32" t="str">
        <f t="shared" si="0"/>
        <v>Unchanged</v>
      </c>
      <c r="F32" t="s">
        <v>31</v>
      </c>
      <c r="G32" t="s">
        <v>270</v>
      </c>
      <c r="I32" t="s">
        <v>79</v>
      </c>
    </row>
    <row r="33" spans="2:9">
      <c r="B33" t="s">
        <v>4</v>
      </c>
      <c r="C33" t="s">
        <v>41</v>
      </c>
      <c r="D33" t="str">
        <f t="shared" si="0"/>
        <v>Unchanged</v>
      </c>
      <c r="F33" t="s">
        <v>4</v>
      </c>
      <c r="G33" t="s">
        <v>41</v>
      </c>
      <c r="I33" t="s">
        <v>79</v>
      </c>
    </row>
    <row r="34" spans="2:9">
      <c r="B34" t="s">
        <v>13</v>
      </c>
      <c r="C34" t="s">
        <v>447</v>
      </c>
      <c r="D34" t="str">
        <f t="shared" si="0"/>
        <v>Changed</v>
      </c>
      <c r="F34" t="s">
        <v>13</v>
      </c>
      <c r="G34" t="s">
        <v>270</v>
      </c>
      <c r="H34" t="s">
        <v>268</v>
      </c>
      <c r="I34" t="s">
        <v>79</v>
      </c>
    </row>
    <row r="35" spans="2:9">
      <c r="B35" t="s">
        <v>34</v>
      </c>
      <c r="C35" t="s">
        <v>447</v>
      </c>
      <c r="D35" t="str">
        <f t="shared" si="0"/>
        <v>Changed</v>
      </c>
      <c r="F35" t="s">
        <v>34</v>
      </c>
      <c r="G35" t="s">
        <v>270</v>
      </c>
      <c r="H35" t="s">
        <v>268</v>
      </c>
      <c r="I35" t="s">
        <v>79</v>
      </c>
    </row>
    <row r="36" spans="2:9">
      <c r="B36" t="s">
        <v>355</v>
      </c>
      <c r="F36" t="s">
        <v>207</v>
      </c>
      <c r="G36" t="s">
        <v>79</v>
      </c>
      <c r="H36" t="s">
        <v>79</v>
      </c>
    </row>
    <row r="37" spans="2:9">
      <c r="B37" t="s">
        <v>18</v>
      </c>
      <c r="C37" t="s">
        <v>270</v>
      </c>
      <c r="D37" t="str">
        <f t="shared" si="0"/>
        <v>Unchanged</v>
      </c>
      <c r="F37" t="s">
        <v>18</v>
      </c>
      <c r="G37" t="s">
        <v>270</v>
      </c>
      <c r="I37" t="s">
        <v>79</v>
      </c>
    </row>
    <row r="38" spans="2:9">
      <c r="B38" t="s">
        <v>67</v>
      </c>
      <c r="C38" t="s">
        <v>447</v>
      </c>
      <c r="D38" t="str">
        <f t="shared" si="0"/>
        <v>Changed</v>
      </c>
      <c r="F38" t="s">
        <v>67</v>
      </c>
      <c r="G38" t="s">
        <v>268</v>
      </c>
      <c r="I38" t="s">
        <v>79</v>
      </c>
    </row>
    <row r="39" spans="2:9">
      <c r="B39" t="s">
        <v>5</v>
      </c>
      <c r="C39" t="s">
        <v>40</v>
      </c>
      <c r="D39" t="str">
        <f t="shared" si="0"/>
        <v>Unchanged</v>
      </c>
      <c r="F39" t="s">
        <v>5</v>
      </c>
      <c r="G39" t="s">
        <v>40</v>
      </c>
      <c r="I39" t="s">
        <v>79</v>
      </c>
    </row>
    <row r="40" spans="2:9">
      <c r="B40" t="s">
        <v>28</v>
      </c>
      <c r="F40" t="s">
        <v>28</v>
      </c>
      <c r="G40" t="s">
        <v>41</v>
      </c>
      <c r="H40" t="s">
        <v>40</v>
      </c>
      <c r="I40" t="s">
        <v>79</v>
      </c>
    </row>
    <row r="41" spans="2:9">
      <c r="B41" t="s">
        <v>9</v>
      </c>
      <c r="C41" t="s">
        <v>41</v>
      </c>
      <c r="D41" t="str">
        <f t="shared" si="0"/>
        <v>Unchanged</v>
      </c>
      <c r="F41" t="s">
        <v>9</v>
      </c>
      <c r="G41" t="s">
        <v>41</v>
      </c>
      <c r="I41" t="s">
        <v>79</v>
      </c>
    </row>
    <row r="42" spans="2:9">
      <c r="B42" t="s">
        <v>14</v>
      </c>
      <c r="C42" t="s">
        <v>270</v>
      </c>
      <c r="D42" t="str">
        <f t="shared" si="0"/>
        <v>Unchanged</v>
      </c>
      <c r="F42" t="s">
        <v>14</v>
      </c>
      <c r="G42" t="s">
        <v>270</v>
      </c>
      <c r="I42">
        <v>0</v>
      </c>
    </row>
    <row r="43" spans="2:9">
      <c r="B43" t="s">
        <v>356</v>
      </c>
      <c r="F43" t="s">
        <v>27</v>
      </c>
      <c r="G43" t="s">
        <v>79</v>
      </c>
      <c r="H43" t="s">
        <v>79</v>
      </c>
      <c r="I43" t="s">
        <v>79</v>
      </c>
    </row>
    <row r="44" spans="2:9">
      <c r="B44" t="s">
        <v>357</v>
      </c>
      <c r="F44" t="s">
        <v>81</v>
      </c>
      <c r="G44" t="s">
        <v>79</v>
      </c>
      <c r="H44" t="s">
        <v>79</v>
      </c>
      <c r="I44" t="s">
        <v>79</v>
      </c>
    </row>
    <row r="45" spans="2:9">
      <c r="B45" t="s">
        <v>10</v>
      </c>
      <c r="C45" t="s">
        <v>41</v>
      </c>
      <c r="D45" t="str">
        <f t="shared" si="0"/>
        <v>Changed</v>
      </c>
      <c r="F45" t="s">
        <v>10</v>
      </c>
      <c r="G45" t="s">
        <v>268</v>
      </c>
      <c r="H45" t="s">
        <v>39</v>
      </c>
      <c r="I45">
        <v>0</v>
      </c>
    </row>
  </sheetData>
  <autoFilter ref="A2:I2" xr:uid="{AEA70900-19D5-410D-AE23-F5C699B2FC29}"/>
  <hyperlinks>
    <hyperlink ref="F12" r:id="rId1" display="CARNET/AAI@EduHr" xr:uid="{3469C6AF-D674-4E09-8F81-FBB94BD8A29D}"/>
  </hyperlink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sheetPr filterMode="1"/>
  <dimension ref="A1:BO109"/>
  <sheetViews>
    <sheetView showZeros="0" topLeftCell="A16" zoomScale="70" zoomScaleNormal="70" workbookViewId="0">
      <selection activeCell="E18" sqref="E18:F60"/>
    </sheetView>
  </sheetViews>
  <sheetFormatPr defaultColWidth="9.109375" defaultRowHeight="14.4"/>
  <cols>
    <col min="1" max="1" width="9.109375" style="9"/>
    <col min="2" max="3" width="17.33203125" style="30" customWidth="1"/>
    <col min="4" max="4" width="14.44140625" style="30" customWidth="1"/>
    <col min="5" max="6" width="14.44140625" style="9" customWidth="1"/>
    <col min="7" max="7" width="14.44140625" style="36" customWidth="1"/>
    <col min="8" max="8" width="3" style="116" customWidth="1"/>
    <col min="9" max="9" width="14.44140625" style="9" customWidth="1"/>
    <col min="10" max="10" width="17.33203125" style="9" customWidth="1"/>
    <col min="11" max="12" width="9.109375" style="9"/>
    <col min="13" max="14" width="17.33203125" style="30" customWidth="1"/>
    <col min="15" max="15" width="14.44140625" style="30" customWidth="1"/>
    <col min="16" max="17" width="14.44140625" style="9" customWidth="1"/>
    <col min="18" max="18" width="14.44140625" style="36" customWidth="1"/>
    <col min="19" max="19" width="3" style="116" customWidth="1"/>
    <col min="20" max="20" width="14.44140625" style="9" customWidth="1"/>
    <col min="21" max="21" width="17.33203125" style="9" customWidth="1"/>
    <col min="22" max="22" width="9.109375" style="9"/>
    <col min="23" max="24" width="17.33203125" style="30" customWidth="1"/>
    <col min="25" max="25" width="14.44140625" style="30" customWidth="1"/>
    <col min="26" max="27" width="14.44140625" style="9" customWidth="1"/>
    <col min="28" max="28" width="14.44140625" style="36" customWidth="1"/>
    <col min="29" max="29" width="3" style="116" customWidth="1"/>
    <col min="30" max="30" width="14.44140625" style="9" customWidth="1"/>
    <col min="31" max="31" width="17.33203125" style="9" customWidth="1"/>
    <col min="32" max="32" width="9.109375" style="9"/>
    <col min="33" max="34" width="17.33203125" style="30" customWidth="1"/>
    <col min="35" max="35" width="14.44140625" style="30" customWidth="1"/>
    <col min="36" max="37" width="14.44140625" style="9" customWidth="1"/>
    <col min="38" max="38" width="14.44140625" style="36" customWidth="1"/>
    <col min="39" max="39" width="3" style="116" customWidth="1"/>
    <col min="40" max="40" width="14.44140625" style="9" customWidth="1"/>
    <col min="41" max="41" width="17.33203125" style="9" customWidth="1"/>
    <col min="42" max="42" width="9.109375" style="9"/>
    <col min="43" max="44" width="17.33203125" style="30" customWidth="1"/>
    <col min="45" max="45" width="14.44140625" style="30" customWidth="1"/>
    <col min="46" max="47" width="14.44140625" style="9" customWidth="1"/>
    <col min="48" max="48" width="14.44140625" style="36" customWidth="1"/>
    <col min="49" max="49" width="3" style="116" customWidth="1"/>
    <col min="50" max="50" width="14.44140625" style="9" customWidth="1"/>
    <col min="51" max="51" width="17.33203125" style="9" customWidth="1"/>
    <col min="52" max="52" width="3" style="116" customWidth="1"/>
    <col min="53" max="53" width="20.5546875" style="30" customWidth="1"/>
    <col min="54" max="54" width="17.5546875" style="30" bestFit="1" customWidth="1"/>
    <col min="55" max="55" width="12.88671875" style="9" customWidth="1"/>
    <col min="56" max="56" width="18.6640625" style="36" bestFit="1" customWidth="1"/>
    <col min="57" max="57" width="25.33203125" style="36" bestFit="1" customWidth="1"/>
    <col min="58" max="58" width="11.33203125" style="56" bestFit="1" customWidth="1"/>
    <col min="59" max="59" width="16.33203125" style="9" customWidth="1"/>
    <col min="60" max="62" width="9.109375" style="9"/>
    <col min="63" max="63" width="3.33203125" style="9" customWidth="1"/>
    <col min="64" max="64" width="16.33203125" style="9" customWidth="1"/>
    <col min="65" max="66" width="13.6640625" style="9" customWidth="1"/>
    <col min="67" max="67" width="14.88671875" style="9" bestFit="1" customWidth="1"/>
    <col min="68" max="16384" width="9.109375" style="9"/>
  </cols>
  <sheetData>
    <row r="1" spans="2:67" ht="15.6">
      <c r="B1" s="12"/>
      <c r="C1" s="12"/>
      <c r="M1" s="12"/>
      <c r="N1" s="12"/>
      <c r="W1" s="12"/>
      <c r="X1" s="12"/>
      <c r="AG1" s="12"/>
      <c r="AH1" s="12"/>
      <c r="AQ1" s="12"/>
      <c r="AR1" s="12"/>
      <c r="BA1" s="12"/>
      <c r="BB1" s="12"/>
    </row>
    <row r="2" spans="2:67" ht="15.6">
      <c r="B2" s="55" t="s">
        <v>108</v>
      </c>
      <c r="D2" s="9"/>
      <c r="M2" s="55" t="s">
        <v>108</v>
      </c>
      <c r="O2" s="9"/>
      <c r="W2" s="55" t="s">
        <v>108</v>
      </c>
      <c r="Y2" s="9"/>
      <c r="AG2" s="55" t="s">
        <v>108</v>
      </c>
      <c r="AI2" s="9"/>
      <c r="AQ2" s="55" t="s">
        <v>108</v>
      </c>
      <c r="AS2" s="9"/>
      <c r="BA2" s="12"/>
      <c r="BB2" s="12"/>
    </row>
    <row r="3" spans="2:67" ht="15.6">
      <c r="D3" s="9"/>
      <c r="O3" s="9"/>
      <c r="Y3" s="9"/>
      <c r="AI3" s="9"/>
      <c r="AS3" s="9"/>
      <c r="BA3" s="12"/>
      <c r="BB3" s="12"/>
    </row>
    <row r="4" spans="2:67" ht="15.6">
      <c r="B4" s="9"/>
      <c r="C4" s="61" t="s">
        <v>69</v>
      </c>
      <c r="D4" s="61" t="s">
        <v>70</v>
      </c>
      <c r="E4" s="61" t="s">
        <v>93</v>
      </c>
      <c r="M4" s="9"/>
      <c r="N4" s="61" t="s">
        <v>69</v>
      </c>
      <c r="O4" s="61" t="s">
        <v>70</v>
      </c>
      <c r="P4" s="61" t="s">
        <v>93</v>
      </c>
      <c r="W4" s="9"/>
      <c r="X4" s="61" t="s">
        <v>69</v>
      </c>
      <c r="Y4" s="61" t="s">
        <v>70</v>
      </c>
      <c r="Z4" s="61" t="s">
        <v>93</v>
      </c>
      <c r="AG4" s="9"/>
      <c r="AH4" s="61" t="s">
        <v>69</v>
      </c>
      <c r="AI4" s="61" t="s">
        <v>70</v>
      </c>
      <c r="AJ4" s="61" t="s">
        <v>93</v>
      </c>
      <c r="AQ4" s="9"/>
      <c r="AR4" s="61" t="s">
        <v>69</v>
      </c>
      <c r="AS4" s="61" t="s">
        <v>70</v>
      </c>
      <c r="AT4" s="61" t="s">
        <v>93</v>
      </c>
      <c r="BA4" s="12"/>
      <c r="BB4" s="12"/>
    </row>
    <row r="5" spans="2:67" ht="15.6">
      <c r="B5" s="61">
        <v>2019</v>
      </c>
      <c r="C5" s="138">
        <f>E61</f>
        <v>1915.46</v>
      </c>
      <c r="D5" s="138">
        <f>F61</f>
        <v>332.9</v>
      </c>
      <c r="E5" s="138">
        <f>SUM(C5:D5)</f>
        <v>2248.36</v>
      </c>
      <c r="M5" s="61">
        <v>2019</v>
      </c>
      <c r="N5" s="138">
        <f>P61</f>
        <v>1949.1999999999998</v>
      </c>
      <c r="O5" s="138">
        <f>Q61</f>
        <v>312.60000000000002</v>
      </c>
      <c r="P5" s="138">
        <f>SUM(N5:O5)</f>
        <v>2261.7999999999997</v>
      </c>
      <c r="W5" s="61">
        <v>2019</v>
      </c>
      <c r="X5" s="138">
        <f>Z61</f>
        <v>1702.0000000000002</v>
      </c>
      <c r="Y5" s="138">
        <f>AA61</f>
        <v>252.1</v>
      </c>
      <c r="Z5" s="138">
        <f>SUM(X5:Y5)</f>
        <v>1954.1000000000001</v>
      </c>
      <c r="AG5" s="61">
        <v>2018</v>
      </c>
      <c r="AH5" s="138">
        <f>AJ61</f>
        <v>1679.92</v>
      </c>
      <c r="AI5" s="138">
        <f>AK61</f>
        <v>239</v>
      </c>
      <c r="AJ5" s="138">
        <f>SUM(AH5:AI5)</f>
        <v>1918.92</v>
      </c>
      <c r="AQ5" s="61">
        <v>2017</v>
      </c>
      <c r="AR5" s="138">
        <f>AT61</f>
        <v>1434.3</v>
      </c>
      <c r="AS5" s="138">
        <f>AU61</f>
        <v>207.35</v>
      </c>
      <c r="AT5" s="138">
        <f>SUM(AR5:AS5)</f>
        <v>1641.6499999999999</v>
      </c>
      <c r="BA5" s="12"/>
      <c r="BB5" s="12"/>
    </row>
    <row r="6" spans="2:67" ht="15.6">
      <c r="B6" s="61">
        <v>2018</v>
      </c>
      <c r="C6" s="138">
        <f>N61</f>
        <v>0</v>
      </c>
      <c r="D6" s="138" t="str">
        <f>O61</f>
        <v>Total European NRENS</v>
      </c>
      <c r="E6" s="138">
        <f>SUM(C6:D6)</f>
        <v>0</v>
      </c>
      <c r="M6" s="61">
        <v>2018</v>
      </c>
      <c r="N6" s="138" t="str">
        <f>Y61</f>
        <v>Total European NRENS</v>
      </c>
      <c r="O6" s="138">
        <f>Z61</f>
        <v>1702.0000000000002</v>
      </c>
      <c r="P6" s="138">
        <f>SUM(N6:O6)</f>
        <v>1702.0000000000002</v>
      </c>
      <c r="W6" s="61">
        <v>2018</v>
      </c>
      <c r="X6" s="138">
        <f>AJ61</f>
        <v>1679.92</v>
      </c>
      <c r="Y6" s="138">
        <f>AK61</f>
        <v>239</v>
      </c>
      <c r="Z6" s="138">
        <f>SUM(X6:Y6)</f>
        <v>1918.92</v>
      </c>
      <c r="AG6" s="61">
        <v>2017</v>
      </c>
      <c r="AH6" s="138">
        <f>AT61</f>
        <v>1434.3</v>
      </c>
      <c r="AI6" s="138">
        <f>AU61</f>
        <v>207.35</v>
      </c>
      <c r="AJ6" s="138">
        <f>SUM(AH6:AI6)</f>
        <v>1641.6499999999999</v>
      </c>
      <c r="AQ6" s="61">
        <v>2016</v>
      </c>
      <c r="AR6" s="138">
        <f>BC61</f>
        <v>1332.0500000000002</v>
      </c>
      <c r="AS6" s="138">
        <f>BD61</f>
        <v>154.35</v>
      </c>
      <c r="AT6" s="138">
        <f>SUM(AR6:AS6)</f>
        <v>1486.4</v>
      </c>
      <c r="BA6" s="12"/>
      <c r="BB6" s="12"/>
    </row>
    <row r="7" spans="2:67" ht="15.6">
      <c r="B7" s="61" t="s">
        <v>90</v>
      </c>
      <c r="C7" s="139" t="e">
        <f>C5/C6-1</f>
        <v>#DIV/0!</v>
      </c>
      <c r="D7" s="139" t="e">
        <f>D5/D6-1</f>
        <v>#VALUE!</v>
      </c>
      <c r="E7" s="139" t="e">
        <f>E5/E6-1</f>
        <v>#DIV/0!</v>
      </c>
      <c r="M7" s="61" t="s">
        <v>90</v>
      </c>
      <c r="N7" s="139" t="e">
        <f>N5/N6-1</f>
        <v>#VALUE!</v>
      </c>
      <c r="O7" s="139">
        <f>O5/O6-1</f>
        <v>-0.81633372502937718</v>
      </c>
      <c r="P7" s="139">
        <f>P5/P6-1</f>
        <v>0.32890716803760256</v>
      </c>
      <c r="W7" s="61" t="s">
        <v>90</v>
      </c>
      <c r="X7" s="139">
        <f>X5/X6-1</f>
        <v>1.3143483023001279E-2</v>
      </c>
      <c r="Y7" s="139">
        <f>Y5/Y6-1</f>
        <v>5.4811715481171586E-2</v>
      </c>
      <c r="Z7" s="139">
        <f>Z5/Z6-1</f>
        <v>1.8333229108040028E-2</v>
      </c>
      <c r="AG7" s="61" t="s">
        <v>90</v>
      </c>
      <c r="AH7" s="139">
        <f>AH5/AH6-1</f>
        <v>0.17124729833368213</v>
      </c>
      <c r="AI7" s="139">
        <f>AI5/AI6-1</f>
        <v>0.15264046298529066</v>
      </c>
      <c r="AJ7" s="139">
        <f>AJ5/AJ6-1</f>
        <v>0.1688971461639206</v>
      </c>
      <c r="AQ7" s="61" t="s">
        <v>90</v>
      </c>
      <c r="AR7" s="139">
        <f>AR5/AR6-1</f>
        <v>7.6761382830974556E-2</v>
      </c>
      <c r="AS7" s="139">
        <f>AS5/AS6-1</f>
        <v>0.34337544541626186</v>
      </c>
      <c r="AT7" s="139">
        <f>AT5/AT6-1</f>
        <v>0.1044469860064583</v>
      </c>
      <c r="BA7" s="12"/>
      <c r="BB7" s="12"/>
    </row>
    <row r="8" spans="2:67" ht="15.6">
      <c r="B8" s="12"/>
      <c r="C8" s="12"/>
      <c r="M8" s="12"/>
      <c r="N8" s="12"/>
      <c r="W8" s="12"/>
      <c r="X8" s="12"/>
      <c r="AG8" s="12"/>
      <c r="AH8" s="12"/>
      <c r="AQ8" s="12"/>
      <c r="AR8" s="12"/>
      <c r="BA8" s="12"/>
      <c r="BB8" s="12"/>
    </row>
    <row r="9" spans="2:67" ht="15.6">
      <c r="B9" s="12"/>
      <c r="C9" s="12"/>
      <c r="M9" s="12"/>
      <c r="N9" s="12"/>
      <c r="W9" s="12"/>
      <c r="X9" s="12"/>
      <c r="AG9" s="12"/>
      <c r="AH9" s="12"/>
      <c r="AQ9" s="12"/>
      <c r="AR9" s="12"/>
      <c r="BA9" s="12"/>
      <c r="BB9" s="12"/>
    </row>
    <row r="10" spans="2:67" ht="24.75" customHeight="1">
      <c r="B10" s="95">
        <v>2019</v>
      </c>
      <c r="C10" s="9"/>
      <c r="D10" s="9"/>
      <c r="E10" s="36"/>
      <c r="F10" s="116"/>
      <c r="G10" s="9"/>
      <c r="M10" s="95">
        <v>2019</v>
      </c>
      <c r="N10" s="9"/>
      <c r="O10" s="9"/>
      <c r="P10" s="36"/>
      <c r="Q10" s="116"/>
      <c r="R10" s="9"/>
      <c r="W10" s="95">
        <v>2019</v>
      </c>
      <c r="X10" s="9"/>
      <c r="Y10" s="9"/>
      <c r="Z10" s="36"/>
      <c r="AA10" s="116"/>
      <c r="AB10" s="9"/>
      <c r="AG10" s="95">
        <v>2018</v>
      </c>
      <c r="AH10" s="9"/>
      <c r="AI10" s="9"/>
      <c r="AJ10" s="36"/>
      <c r="AK10" s="116"/>
      <c r="AL10" s="9"/>
      <c r="AQ10" s="95">
        <v>2017</v>
      </c>
      <c r="AR10" s="9"/>
      <c r="AS10" s="9"/>
      <c r="AT10" s="36"/>
      <c r="AU10" s="116"/>
      <c r="AV10" s="9"/>
      <c r="BA10" s="95">
        <v>2016</v>
      </c>
    </row>
    <row r="11" spans="2:67" ht="24.75" customHeight="1">
      <c r="B11" s="9"/>
      <c r="C11" s="96" t="s">
        <v>119</v>
      </c>
      <c r="D11" s="96" t="s">
        <v>121</v>
      </c>
      <c r="E11" s="96" t="s">
        <v>122</v>
      </c>
      <c r="F11" s="96" t="s">
        <v>123</v>
      </c>
      <c r="G11" s="96" t="s">
        <v>102</v>
      </c>
      <c r="J11" t="s">
        <v>82</v>
      </c>
      <c r="M11" s="9"/>
      <c r="N11" s="96" t="s">
        <v>119</v>
      </c>
      <c r="O11" s="96" t="s">
        <v>121</v>
      </c>
      <c r="P11" s="96" t="s">
        <v>122</v>
      </c>
      <c r="Q11" s="96" t="s">
        <v>123</v>
      </c>
      <c r="R11" s="96" t="s">
        <v>102</v>
      </c>
      <c r="W11" s="9"/>
      <c r="X11" s="96" t="s">
        <v>119</v>
      </c>
      <c r="Y11" s="96" t="s">
        <v>121</v>
      </c>
      <c r="Z11" s="96" t="s">
        <v>122</v>
      </c>
      <c r="AA11" s="96" t="s">
        <v>123</v>
      </c>
      <c r="AB11" s="96" t="s">
        <v>102</v>
      </c>
      <c r="AG11" s="9"/>
      <c r="AH11" s="96" t="s">
        <v>119</v>
      </c>
      <c r="AI11" s="96" t="s">
        <v>121</v>
      </c>
      <c r="AJ11" s="96" t="s">
        <v>122</v>
      </c>
      <c r="AK11" s="96" t="s">
        <v>123</v>
      </c>
      <c r="AL11" s="96" t="s">
        <v>102</v>
      </c>
      <c r="AQ11" s="9"/>
      <c r="AR11" s="96" t="s">
        <v>119</v>
      </c>
      <c r="AS11" s="96" t="s">
        <v>121</v>
      </c>
      <c r="AT11" s="96" t="s">
        <v>122</v>
      </c>
      <c r="AU11" s="96" t="s">
        <v>123</v>
      </c>
      <c r="AV11" s="96" t="s">
        <v>102</v>
      </c>
      <c r="BA11" s="9"/>
      <c r="BB11" s="96" t="s">
        <v>119</v>
      </c>
      <c r="BC11" s="96" t="s">
        <v>121</v>
      </c>
      <c r="BD11" s="96" t="s">
        <v>122</v>
      </c>
      <c r="BE11" s="96" t="s">
        <v>123</v>
      </c>
      <c r="BF11" s="96" t="s">
        <v>102</v>
      </c>
    </row>
    <row r="12" spans="2:67" ht="24.75" customHeight="1">
      <c r="B12" s="97" t="s">
        <v>104</v>
      </c>
      <c r="C12" s="98"/>
      <c r="D12" s="98"/>
      <c r="E12" s="98"/>
      <c r="F12" s="98"/>
      <c r="G12" s="98"/>
      <c r="J12" t="s">
        <v>563</v>
      </c>
      <c r="M12" s="97" t="s">
        <v>104</v>
      </c>
      <c r="N12" s="98"/>
      <c r="O12" s="98"/>
      <c r="P12" s="98"/>
      <c r="Q12" s="98"/>
      <c r="R12" s="98"/>
      <c r="W12" s="97" t="s">
        <v>104</v>
      </c>
      <c r="X12" s="98"/>
      <c r="Y12" s="98"/>
      <c r="Z12" s="98"/>
      <c r="AA12" s="98"/>
      <c r="AB12" s="98"/>
      <c r="AG12" s="97" t="s">
        <v>104</v>
      </c>
      <c r="AH12" s="98"/>
      <c r="AI12" s="98"/>
      <c r="AJ12" s="98"/>
      <c r="AK12" s="98"/>
      <c r="AL12" s="98"/>
      <c r="AQ12" s="97" t="s">
        <v>104</v>
      </c>
      <c r="AR12" s="98">
        <v>322</v>
      </c>
      <c r="AS12" s="98">
        <v>253.55</v>
      </c>
      <c r="AT12" s="98">
        <v>503</v>
      </c>
      <c r="AU12" s="98">
        <v>368</v>
      </c>
      <c r="AV12" s="98">
        <f>SUBTOTAL(9,AR12:AU12)</f>
        <v>1446.55</v>
      </c>
      <c r="BA12" s="97" t="s">
        <v>104</v>
      </c>
      <c r="BB12" s="98">
        <v>333</v>
      </c>
      <c r="BC12" s="98">
        <v>247.4</v>
      </c>
      <c r="BD12" s="98">
        <v>414</v>
      </c>
      <c r="BE12" s="98">
        <v>349</v>
      </c>
      <c r="BF12" s="98">
        <f>SUBTOTAL(9,BB12:BE12)</f>
        <v>1343.4</v>
      </c>
    </row>
    <row r="13" spans="2:67" ht="24.75" customHeight="1">
      <c r="B13" s="97" t="s">
        <v>70</v>
      </c>
      <c r="C13" s="98"/>
      <c r="D13" s="98"/>
      <c r="E13" s="98"/>
      <c r="F13" s="98"/>
      <c r="G13" s="98"/>
      <c r="J13" t="s">
        <v>207</v>
      </c>
      <c r="M13" s="97" t="s">
        <v>70</v>
      </c>
      <c r="N13" s="98"/>
      <c r="O13" s="98"/>
      <c r="P13" s="98"/>
      <c r="Q13" s="98"/>
      <c r="R13" s="98"/>
      <c r="W13" s="97" t="s">
        <v>70</v>
      </c>
      <c r="X13" s="98"/>
      <c r="Y13" s="98"/>
      <c r="Z13" s="98"/>
      <c r="AA13" s="98"/>
      <c r="AB13" s="98"/>
      <c r="AG13" s="97" t="s">
        <v>70</v>
      </c>
      <c r="AH13" s="98"/>
      <c r="AI13" s="98"/>
      <c r="AJ13" s="98"/>
      <c r="AK13" s="98"/>
      <c r="AL13" s="98"/>
      <c r="AQ13" s="97" t="s">
        <v>70</v>
      </c>
      <c r="AR13" s="98">
        <v>37</v>
      </c>
      <c r="AS13" s="98">
        <v>43</v>
      </c>
      <c r="AT13" s="98">
        <v>82</v>
      </c>
      <c r="AU13" s="98">
        <v>45</v>
      </c>
      <c r="AV13" s="98">
        <f>SUBTOTAL(9,AR13:AU13)</f>
        <v>207</v>
      </c>
      <c r="BA13" s="97" t="s">
        <v>70</v>
      </c>
      <c r="BB13" s="98">
        <v>36</v>
      </c>
      <c r="BC13" s="98">
        <v>43</v>
      </c>
      <c r="BD13" s="98">
        <v>35</v>
      </c>
      <c r="BE13" s="98">
        <v>40</v>
      </c>
      <c r="BF13" s="98">
        <f>SUBTOTAL(9,BB13:BE13)</f>
        <v>154</v>
      </c>
    </row>
    <row r="14" spans="2:67" s="3" customFormat="1">
      <c r="B14" s="24"/>
      <c r="C14" s="24"/>
      <c r="D14" s="24"/>
      <c r="E14" s="2"/>
      <c r="F14" s="2"/>
      <c r="G14" s="7"/>
      <c r="H14" s="117"/>
      <c r="I14" s="2"/>
      <c r="J14" t="s">
        <v>81</v>
      </c>
      <c r="M14" s="24"/>
      <c r="N14" s="24"/>
      <c r="O14" s="24"/>
      <c r="P14" s="2"/>
      <c r="Q14" s="2"/>
      <c r="R14" s="7"/>
      <c r="S14" s="117"/>
      <c r="T14" s="2"/>
      <c r="U14" s="2"/>
      <c r="W14" s="24"/>
      <c r="X14" s="24"/>
      <c r="Y14" s="24"/>
      <c r="Z14" s="2"/>
      <c r="AA14" s="2"/>
      <c r="AB14" s="7"/>
      <c r="AC14" s="117"/>
      <c r="AD14" s="2"/>
      <c r="AE14" s="2"/>
      <c r="AG14" s="24"/>
      <c r="AH14" s="24"/>
      <c r="AI14" s="24"/>
      <c r="AJ14" s="2"/>
      <c r="AK14" s="2"/>
      <c r="AL14" s="7"/>
      <c r="AM14" s="117"/>
      <c r="AN14" s="2"/>
      <c r="AO14" s="2"/>
      <c r="AQ14" s="24"/>
      <c r="AR14" s="24"/>
      <c r="AS14" s="24"/>
      <c r="AT14" s="2"/>
      <c r="AU14" s="2"/>
      <c r="AV14" s="7"/>
      <c r="AW14" s="117"/>
      <c r="AX14" s="2"/>
      <c r="AY14" s="2"/>
      <c r="AZ14" s="117"/>
      <c r="BA14" s="24"/>
      <c r="BB14" s="24"/>
      <c r="BD14" s="7"/>
      <c r="BE14" s="7"/>
      <c r="BF14" s="57"/>
      <c r="BG14" s="9"/>
      <c r="BH14" s="9"/>
      <c r="BI14" s="9"/>
      <c r="BJ14" s="9"/>
      <c r="BK14" s="9"/>
      <c r="BL14" s="9"/>
      <c r="BM14" s="9"/>
      <c r="BN14" s="9"/>
      <c r="BO14" s="9"/>
    </row>
    <row r="15" spans="2:67" s="3" customFormat="1">
      <c r="B15" s="24"/>
      <c r="C15" s="24"/>
      <c r="D15" s="24"/>
      <c r="E15" s="2"/>
      <c r="F15" s="2"/>
      <c r="G15" s="7"/>
      <c r="H15" s="117"/>
      <c r="I15" s="2"/>
      <c r="J15" s="2"/>
      <c r="M15" s="24"/>
      <c r="N15" s="24"/>
      <c r="O15" s="24"/>
      <c r="P15" s="2"/>
      <c r="Q15" s="2"/>
      <c r="R15" s="7"/>
      <c r="S15" s="117"/>
      <c r="T15" s="2"/>
      <c r="U15" s="2"/>
      <c r="W15" s="24"/>
      <c r="X15" s="24"/>
      <c r="Y15" s="24"/>
      <c r="Z15" s="2"/>
      <c r="AA15" s="2"/>
      <c r="AB15" s="7"/>
      <c r="AC15" s="117"/>
      <c r="AD15" s="2"/>
      <c r="AE15" s="2"/>
      <c r="AG15" s="24"/>
      <c r="AH15" s="24"/>
      <c r="AI15" s="24"/>
      <c r="AJ15" s="2"/>
      <c r="AK15" s="2"/>
      <c r="AL15" s="7"/>
      <c r="AM15" s="117"/>
      <c r="AN15" s="2"/>
      <c r="AO15" s="2"/>
      <c r="AQ15" s="24"/>
      <c r="AR15" s="24"/>
      <c r="AS15" s="24"/>
      <c r="AT15" s="2"/>
      <c r="AU15" s="2"/>
      <c r="AV15" s="7"/>
      <c r="AW15" s="117"/>
      <c r="AX15" s="2"/>
      <c r="AY15" s="2"/>
      <c r="AZ15" s="117"/>
      <c r="BA15" s="24"/>
      <c r="BB15" s="24"/>
      <c r="BD15" s="7"/>
      <c r="BE15" s="7"/>
      <c r="BF15" s="57"/>
      <c r="BG15" s="9"/>
      <c r="BH15" s="9"/>
      <c r="BI15" s="9"/>
      <c r="BJ15" s="9"/>
      <c r="BK15" s="9"/>
      <c r="BL15" s="9"/>
      <c r="BM15" s="9"/>
      <c r="BN15" s="9"/>
      <c r="BO15" s="9"/>
    </row>
    <row r="16" spans="2:67" s="3" customFormat="1">
      <c r="B16" s="7" t="s">
        <v>446</v>
      </c>
      <c r="C16" s="7"/>
      <c r="D16" s="24"/>
      <c r="G16" s="4"/>
      <c r="H16" s="118"/>
      <c r="I16" s="3" t="s">
        <v>109</v>
      </c>
      <c r="M16" s="7" t="s">
        <v>360</v>
      </c>
      <c r="N16" s="7"/>
      <c r="O16" s="24"/>
      <c r="R16" s="4"/>
      <c r="S16" s="118"/>
      <c r="T16" s="3" t="s">
        <v>109</v>
      </c>
      <c r="W16" s="7" t="s">
        <v>206</v>
      </c>
      <c r="X16" s="7"/>
      <c r="Y16" s="24"/>
      <c r="AB16" s="4"/>
      <c r="AC16" s="118"/>
      <c r="AD16" s="3" t="s">
        <v>109</v>
      </c>
      <c r="AG16" s="7" t="s">
        <v>168</v>
      </c>
      <c r="AH16" s="7"/>
      <c r="AI16" s="24"/>
      <c r="AL16" s="4"/>
      <c r="AM16" s="118"/>
      <c r="AN16" s="3" t="s">
        <v>109</v>
      </c>
      <c r="AQ16" s="7" t="s">
        <v>106</v>
      </c>
      <c r="AR16" s="7"/>
      <c r="AS16" s="24"/>
      <c r="AV16" s="4"/>
      <c r="AW16" s="118"/>
      <c r="AX16" s="3" t="s">
        <v>109</v>
      </c>
      <c r="AZ16" s="118"/>
      <c r="BA16" s="7" t="s">
        <v>105</v>
      </c>
      <c r="BF16" s="4"/>
      <c r="BG16" s="4" t="s">
        <v>93</v>
      </c>
      <c r="BJ16" s="4"/>
      <c r="BK16" s="46"/>
      <c r="BL16" s="4" t="s">
        <v>93</v>
      </c>
      <c r="BM16" s="3" t="s">
        <v>90</v>
      </c>
    </row>
    <row r="17" spans="1:67" s="3" customFormat="1" ht="21">
      <c r="B17" s="122" t="s">
        <v>0</v>
      </c>
      <c r="C17" s="122" t="s">
        <v>132</v>
      </c>
      <c r="D17" s="122" t="s">
        <v>92</v>
      </c>
      <c r="E17" s="122" t="s">
        <v>104</v>
      </c>
      <c r="F17" s="122" t="s">
        <v>70</v>
      </c>
      <c r="G17" s="122" t="s">
        <v>93</v>
      </c>
      <c r="H17" s="121"/>
      <c r="I17" s="122" t="s">
        <v>104</v>
      </c>
      <c r="J17" s="122" t="s">
        <v>70</v>
      </c>
      <c r="M17" s="122" t="s">
        <v>0</v>
      </c>
      <c r="N17" s="122" t="s">
        <v>132</v>
      </c>
      <c r="O17" s="122" t="s">
        <v>92</v>
      </c>
      <c r="P17" s="122" t="s">
        <v>104</v>
      </c>
      <c r="Q17" s="122" t="s">
        <v>70</v>
      </c>
      <c r="R17" s="122" t="s">
        <v>93</v>
      </c>
      <c r="S17" s="121"/>
      <c r="T17" s="122" t="s">
        <v>104</v>
      </c>
      <c r="U17" s="122" t="s">
        <v>70</v>
      </c>
      <c r="W17" s="122" t="s">
        <v>0</v>
      </c>
      <c r="X17" s="122" t="s">
        <v>132</v>
      </c>
      <c r="Y17" s="122" t="s">
        <v>92</v>
      </c>
      <c r="Z17" s="122" t="s">
        <v>104</v>
      </c>
      <c r="AA17" s="122" t="s">
        <v>70</v>
      </c>
      <c r="AB17" s="122" t="s">
        <v>93</v>
      </c>
      <c r="AC17" s="121"/>
      <c r="AD17" s="122" t="s">
        <v>104</v>
      </c>
      <c r="AE17" s="122" t="s">
        <v>70</v>
      </c>
      <c r="AG17" s="122" t="s">
        <v>0</v>
      </c>
      <c r="AH17" s="122" t="s">
        <v>132</v>
      </c>
      <c r="AI17" s="122" t="s">
        <v>92</v>
      </c>
      <c r="AJ17" s="122" t="s">
        <v>104</v>
      </c>
      <c r="AK17" s="122" t="s">
        <v>70</v>
      </c>
      <c r="AL17" s="122" t="s">
        <v>93</v>
      </c>
      <c r="AM17" s="121"/>
      <c r="AN17" s="122" t="s">
        <v>104</v>
      </c>
      <c r="AO17" s="122" t="s">
        <v>70</v>
      </c>
      <c r="AQ17" s="122" t="s">
        <v>0</v>
      </c>
      <c r="AR17" s="122" t="s">
        <v>132</v>
      </c>
      <c r="AS17" s="122" t="s">
        <v>92</v>
      </c>
      <c r="AT17" s="122" t="s">
        <v>104</v>
      </c>
      <c r="AU17" s="122" t="s">
        <v>70</v>
      </c>
      <c r="AV17" s="122" t="s">
        <v>93</v>
      </c>
      <c r="AW17" s="121"/>
      <c r="AX17" s="122" t="s">
        <v>104</v>
      </c>
      <c r="AY17" s="122" t="s">
        <v>70</v>
      </c>
      <c r="AZ17" s="119"/>
      <c r="BA17" s="122" t="s">
        <v>0</v>
      </c>
      <c r="BB17" s="122" t="s">
        <v>132</v>
      </c>
      <c r="BC17" s="122" t="s">
        <v>104</v>
      </c>
      <c r="BD17" s="122" t="s">
        <v>70</v>
      </c>
      <c r="BE17" s="122" t="s">
        <v>93</v>
      </c>
      <c r="BF17" s="49"/>
      <c r="BG17" s="122" t="s">
        <v>0</v>
      </c>
      <c r="BH17" s="122">
        <v>2017</v>
      </c>
      <c r="BI17" s="122">
        <v>2016</v>
      </c>
      <c r="BJ17" s="122" t="s">
        <v>90</v>
      </c>
      <c r="BK17" s="49"/>
      <c r="BL17" s="122" t="s">
        <v>0</v>
      </c>
      <c r="BM17" s="122" t="s">
        <v>104</v>
      </c>
      <c r="BN17" s="122" t="s">
        <v>70</v>
      </c>
    </row>
    <row r="18" spans="1:67" s="3" customFormat="1">
      <c r="A18"/>
      <c r="B18" s="26" t="s">
        <v>23</v>
      </c>
      <c r="C18" s="26" t="s">
        <v>123</v>
      </c>
      <c r="D18" s="26" t="s">
        <v>91</v>
      </c>
      <c r="E18">
        <v>13</v>
      </c>
      <c r="F18">
        <v>0</v>
      </c>
      <c r="G18" s="53">
        <f t="shared" ref="G18:G50" si="0">SUM(E18:F18)</f>
        <v>13</v>
      </c>
      <c r="H18" s="119"/>
      <c r="I18" s="65">
        <f>IFERROR(E18/G18,"")</f>
        <v>1</v>
      </c>
      <c r="J18" s="65">
        <f>IFERROR(F18/G18,"")</f>
        <v>0</v>
      </c>
      <c r="M18" s="26" t="s">
        <v>23</v>
      </c>
      <c r="N18" s="26" t="s">
        <v>123</v>
      </c>
      <c r="O18" s="26" t="s">
        <v>91</v>
      </c>
      <c r="P18" s="165">
        <v>13</v>
      </c>
      <c r="Q18">
        <v>0</v>
      </c>
      <c r="R18" s="53">
        <f t="shared" ref="R18:R50" si="1">SUM(P18:Q18)</f>
        <v>13</v>
      </c>
      <c r="S18" s="119"/>
      <c r="T18" s="65">
        <f>IFERROR(P18/R18,"")</f>
        <v>1</v>
      </c>
      <c r="U18" s="65">
        <f>IFERROR(Q18/R18,"")</f>
        <v>0</v>
      </c>
      <c r="W18" s="26" t="s">
        <v>23</v>
      </c>
      <c r="X18" s="26" t="s">
        <v>123</v>
      </c>
      <c r="Y18" s="26" t="s">
        <v>91</v>
      </c>
      <c r="Z18" s="165">
        <v>13</v>
      </c>
      <c r="AA18" s="165">
        <v>0</v>
      </c>
      <c r="AB18" s="53">
        <f t="shared" ref="AB18:AB50" si="2">SUM(Z18:AA18)</f>
        <v>13</v>
      </c>
      <c r="AC18" s="119"/>
      <c r="AD18" s="65">
        <f>IFERROR(Z18/AB18,"")</f>
        <v>1</v>
      </c>
      <c r="AE18" s="65">
        <f>IFERROR(AA18/AB18,"")</f>
        <v>0</v>
      </c>
      <c r="AG18" s="26" t="s">
        <v>23</v>
      </c>
      <c r="AH18" s="26" t="s">
        <v>123</v>
      </c>
      <c r="AI18" s="26" t="s">
        <v>91</v>
      </c>
      <c r="AJ18" s="165">
        <v>13</v>
      </c>
      <c r="AK18" s="165">
        <v>0</v>
      </c>
      <c r="AL18" s="53">
        <f t="shared" ref="AL18:AL50" si="3">SUM(AJ18:AK18)</f>
        <v>13</v>
      </c>
      <c r="AM18" s="119"/>
      <c r="AN18" s="65">
        <f>IFERROR(AJ18/AL18,"")</f>
        <v>1</v>
      </c>
      <c r="AO18" s="65">
        <f>IFERROR(AK18/AL18,"")</f>
        <v>0</v>
      </c>
      <c r="AQ18" s="26" t="s">
        <v>23</v>
      </c>
      <c r="AR18" s="26" t="s">
        <v>123</v>
      </c>
      <c r="AS18" s="26" t="s">
        <v>91</v>
      </c>
      <c r="AT18" s="52">
        <v>12</v>
      </c>
      <c r="AU18" s="52">
        <v>0</v>
      </c>
      <c r="AV18" s="53">
        <f>SUM(AT18:AU18)</f>
        <v>12</v>
      </c>
      <c r="AW18" s="119"/>
      <c r="AX18" s="65">
        <f>IFERROR(AT18/AV18,"")</f>
        <v>1</v>
      </c>
      <c r="AY18" s="65">
        <f>IFERROR(AU18/AV18,"")</f>
        <v>0</v>
      </c>
      <c r="AZ18" s="119"/>
      <c r="BA18" s="26" t="s">
        <v>23</v>
      </c>
      <c r="BB18" s="26" t="s">
        <v>123</v>
      </c>
      <c r="BC18" s="33">
        <v>11</v>
      </c>
      <c r="BD18" s="33">
        <v>0</v>
      </c>
      <c r="BE18" s="53">
        <f>SUM(BC18:BD18)</f>
        <v>11</v>
      </c>
      <c r="BF18" s="51"/>
      <c r="BG18" s="26" t="s">
        <v>23</v>
      </c>
      <c r="BH18" s="52">
        <f>AV18</f>
        <v>12</v>
      </c>
      <c r="BI18" s="52">
        <f>BE18</f>
        <v>11</v>
      </c>
      <c r="BJ18" s="58">
        <f>IFERROR(BH18/BI18-1,"")</f>
        <v>9.0909090909090828E-2</v>
      </c>
      <c r="BK18" s="51"/>
      <c r="BL18" s="26" t="s">
        <v>23</v>
      </c>
      <c r="BM18" s="58">
        <f>IFERROR(AT18/BC18-1,"")</f>
        <v>9.0909090909090828E-2</v>
      </c>
      <c r="BN18" s="58"/>
    </row>
    <row r="19" spans="1:67" s="3" customFormat="1">
      <c r="A19"/>
      <c r="B19" s="26" t="s">
        <v>30</v>
      </c>
      <c r="C19" s="26" t="s">
        <v>122</v>
      </c>
      <c r="D19" s="26" t="s">
        <v>91</v>
      </c>
      <c r="E19">
        <v>15</v>
      </c>
      <c r="F19">
        <v>7</v>
      </c>
      <c r="G19" s="53">
        <f t="shared" si="0"/>
        <v>22</v>
      </c>
      <c r="H19" s="120"/>
      <c r="I19" s="65">
        <f>IFERROR(E19/G19,"")</f>
        <v>0.68181818181818177</v>
      </c>
      <c r="J19" s="65">
        <f>IFERROR(F19/G19,"")</f>
        <v>0.31818181818181818</v>
      </c>
      <c r="M19" s="26" t="s">
        <v>30</v>
      </c>
      <c r="N19" s="26" t="s">
        <v>122</v>
      </c>
      <c r="O19" s="26" t="s">
        <v>91</v>
      </c>
      <c r="P19" s="165">
        <v>13</v>
      </c>
      <c r="Q19">
        <v>7</v>
      </c>
      <c r="R19" s="53">
        <f t="shared" si="1"/>
        <v>20</v>
      </c>
      <c r="S19" s="120"/>
      <c r="T19" s="65">
        <f>IFERROR(P19/R19,"")</f>
        <v>0.65</v>
      </c>
      <c r="U19" s="65">
        <f>IFERROR(Q19/R19,"")</f>
        <v>0.35</v>
      </c>
      <c r="W19" s="26" t="s">
        <v>30</v>
      </c>
      <c r="X19" s="26" t="s">
        <v>122</v>
      </c>
      <c r="Y19" s="26" t="s">
        <v>91</v>
      </c>
      <c r="Z19" s="165">
        <v>11</v>
      </c>
      <c r="AA19" s="165">
        <v>8</v>
      </c>
      <c r="AB19" s="53">
        <f t="shared" si="2"/>
        <v>19</v>
      </c>
      <c r="AC19" s="120"/>
      <c r="AD19" s="65">
        <f>IFERROR(Z19/AB19,"")</f>
        <v>0.57894736842105265</v>
      </c>
      <c r="AE19" s="65">
        <f>IFERROR(AA19/AB19,"")</f>
        <v>0.42105263157894735</v>
      </c>
      <c r="AG19" s="26" t="s">
        <v>30</v>
      </c>
      <c r="AH19" s="26" t="s">
        <v>122</v>
      </c>
      <c r="AI19" s="26" t="s">
        <v>91</v>
      </c>
      <c r="AJ19" s="165">
        <v>21</v>
      </c>
      <c r="AK19" s="165">
        <v>10</v>
      </c>
      <c r="AL19" s="53">
        <f t="shared" si="3"/>
        <v>31</v>
      </c>
      <c r="AM19" s="120"/>
      <c r="AN19" s="65">
        <f>IFERROR(AJ19/AL19,"")</f>
        <v>0.67741935483870963</v>
      </c>
      <c r="AO19" s="65">
        <f>IFERROR(AK19/AL19,"")</f>
        <v>0.32258064516129031</v>
      </c>
      <c r="AQ19" s="26" t="s">
        <v>30</v>
      </c>
      <c r="AR19" s="26" t="s">
        <v>122</v>
      </c>
      <c r="AS19" s="26" t="s">
        <v>91</v>
      </c>
      <c r="AT19" s="47">
        <v>21</v>
      </c>
      <c r="AU19" s="47">
        <v>10</v>
      </c>
      <c r="AV19" s="53">
        <f>SUM(AT19:AU19)</f>
        <v>31</v>
      </c>
      <c r="AW19" s="120"/>
      <c r="AX19" s="65">
        <f>IFERROR(AT19/AV19,"")</f>
        <v>0.67741935483870963</v>
      </c>
      <c r="AY19" s="65">
        <f>IFERROR(AU19/AV19,"")</f>
        <v>0.32258064516129031</v>
      </c>
      <c r="AZ19" s="120"/>
      <c r="BA19" s="26" t="s">
        <v>30</v>
      </c>
      <c r="BB19" s="26" t="s">
        <v>122</v>
      </c>
      <c r="BC19" s="33">
        <v>21</v>
      </c>
      <c r="BD19" s="33">
        <v>10</v>
      </c>
      <c r="BE19" s="53">
        <f>SUM(BC19:BD19)</f>
        <v>31</v>
      </c>
      <c r="BF19" s="51"/>
      <c r="BG19" s="26" t="s">
        <v>30</v>
      </c>
      <c r="BH19" s="52">
        <f>AV19</f>
        <v>31</v>
      </c>
      <c r="BI19" s="52">
        <f>BE19</f>
        <v>31</v>
      </c>
      <c r="BJ19" s="58">
        <f>IFERROR(BH19/BI19-1,"")</f>
        <v>0</v>
      </c>
      <c r="BK19" s="51"/>
      <c r="BL19" s="26" t="s">
        <v>30</v>
      </c>
      <c r="BM19" s="58">
        <f>IFERROR(AT19/BC19-1,"")</f>
        <v>0</v>
      </c>
      <c r="BN19" s="58">
        <f>IFERROR(AU19/BD19-1,"")</f>
        <v>0</v>
      </c>
      <c r="BO19" s="9"/>
    </row>
    <row r="20" spans="1:67" s="3" customFormat="1">
      <c r="A20"/>
      <c r="B20" s="26" t="s">
        <v>167</v>
      </c>
      <c r="C20" s="26" t="s">
        <v>122</v>
      </c>
      <c r="D20" s="26" t="s">
        <v>91</v>
      </c>
      <c r="E20">
        <v>29</v>
      </c>
      <c r="F20"/>
      <c r="G20" s="53">
        <f t="shared" si="0"/>
        <v>29</v>
      </c>
      <c r="H20" s="119"/>
      <c r="I20" s="65"/>
      <c r="J20" s="65"/>
      <c r="M20" s="26" t="s">
        <v>167</v>
      </c>
      <c r="N20" s="26" t="s">
        <v>122</v>
      </c>
      <c r="O20" s="26" t="s">
        <v>91</v>
      </c>
      <c r="P20" s="165">
        <v>29</v>
      </c>
      <c r="Q20"/>
      <c r="R20" s="53">
        <f t="shared" si="1"/>
        <v>29</v>
      </c>
      <c r="S20" s="119"/>
      <c r="T20" s="65"/>
      <c r="U20" s="65"/>
      <c r="W20" s="26" t="s">
        <v>167</v>
      </c>
      <c r="X20" s="26" t="s">
        <v>122</v>
      </c>
      <c r="Y20" s="26" t="s">
        <v>91</v>
      </c>
      <c r="Z20" s="165">
        <v>29</v>
      </c>
      <c r="AA20" s="165"/>
      <c r="AB20" s="53">
        <f t="shared" si="2"/>
        <v>29</v>
      </c>
      <c r="AC20" s="119"/>
      <c r="AD20" s="65"/>
      <c r="AE20" s="65"/>
      <c r="AG20" s="26" t="s">
        <v>167</v>
      </c>
      <c r="AH20" s="26" t="s">
        <v>122</v>
      </c>
      <c r="AI20" s="26" t="s">
        <v>91</v>
      </c>
      <c r="AJ20" s="165">
        <v>29</v>
      </c>
      <c r="AK20" s="165"/>
      <c r="AL20" s="53">
        <f t="shared" si="3"/>
        <v>29</v>
      </c>
      <c r="AM20" s="119"/>
      <c r="AN20" s="65"/>
      <c r="AO20" s="65"/>
      <c r="AQ20" s="26" t="s">
        <v>167</v>
      </c>
      <c r="AR20" s="26"/>
      <c r="AS20" s="26"/>
      <c r="AT20" s="47"/>
      <c r="AU20" s="47"/>
      <c r="AV20" s="53"/>
      <c r="AW20" s="119"/>
      <c r="AX20" s="65"/>
      <c r="AY20" s="65"/>
      <c r="AZ20" s="119"/>
      <c r="BA20" s="26"/>
      <c r="BB20" s="26"/>
      <c r="BC20" s="33"/>
      <c r="BD20" s="33"/>
      <c r="BE20" s="53"/>
      <c r="BF20" s="51"/>
      <c r="BG20" s="26"/>
      <c r="BH20" s="52"/>
      <c r="BI20" s="52"/>
      <c r="BJ20" s="58"/>
      <c r="BK20" s="51"/>
      <c r="BL20" s="26"/>
      <c r="BM20" s="58"/>
      <c r="BN20" s="58"/>
    </row>
    <row r="21" spans="1:67" s="3" customFormat="1">
      <c r="A21"/>
      <c r="B21" s="26" t="s">
        <v>68</v>
      </c>
      <c r="C21" s="26" t="s">
        <v>122</v>
      </c>
      <c r="D21" s="26" t="s">
        <v>91</v>
      </c>
      <c r="E21">
        <v>78</v>
      </c>
      <c r="F21">
        <v>8</v>
      </c>
      <c r="G21" s="53">
        <f t="shared" si="0"/>
        <v>86</v>
      </c>
      <c r="H21" s="120"/>
      <c r="I21" s="65">
        <f>IFERROR(E21/G21,"")</f>
        <v>0.90697674418604646</v>
      </c>
      <c r="J21" s="65">
        <f>IFERROR(F21/G21,"")</f>
        <v>9.3023255813953487E-2</v>
      </c>
      <c r="M21" s="26" t="s">
        <v>68</v>
      </c>
      <c r="N21" s="26" t="s">
        <v>122</v>
      </c>
      <c r="O21" s="26" t="s">
        <v>91</v>
      </c>
      <c r="P21" s="165">
        <v>62</v>
      </c>
      <c r="Q21">
        <v>15</v>
      </c>
      <c r="R21" s="53">
        <f t="shared" si="1"/>
        <v>77</v>
      </c>
      <c r="S21" s="120"/>
      <c r="T21" s="65">
        <f>IFERROR(P21/R21,"")</f>
        <v>0.80519480519480524</v>
      </c>
      <c r="U21" s="65">
        <f>IFERROR(Q21/R21,"")</f>
        <v>0.19480519480519481</v>
      </c>
      <c r="W21" s="26" t="s">
        <v>68</v>
      </c>
      <c r="X21" s="26" t="s">
        <v>122</v>
      </c>
      <c r="Y21" s="26" t="s">
        <v>91</v>
      </c>
      <c r="Z21" s="165">
        <v>58</v>
      </c>
      <c r="AA21" s="165">
        <v>5</v>
      </c>
      <c r="AB21" s="53">
        <f t="shared" si="2"/>
        <v>63</v>
      </c>
      <c r="AC21" s="120"/>
      <c r="AD21" s="65">
        <f>IFERROR(Z21/AB21,"")</f>
        <v>0.92063492063492058</v>
      </c>
      <c r="AE21" s="65">
        <f>IFERROR(AA21/AB21,"")</f>
        <v>7.9365079365079361E-2</v>
      </c>
      <c r="AG21" s="26" t="s">
        <v>68</v>
      </c>
      <c r="AH21" s="26" t="s">
        <v>122</v>
      </c>
      <c r="AI21" s="26" t="s">
        <v>91</v>
      </c>
      <c r="AJ21" s="165">
        <v>55</v>
      </c>
      <c r="AK21" s="165">
        <v>5</v>
      </c>
      <c r="AL21" s="53">
        <f t="shared" si="3"/>
        <v>60</v>
      </c>
      <c r="AM21" s="120"/>
      <c r="AN21" s="65">
        <f>IFERROR(AJ21/AL21,"")</f>
        <v>0.91666666666666663</v>
      </c>
      <c r="AO21" s="65">
        <f>IFERROR(AK21/AL21,"")</f>
        <v>8.3333333333333329E-2</v>
      </c>
      <c r="AQ21" s="26" t="s">
        <v>68</v>
      </c>
      <c r="AR21" s="26" t="s">
        <v>122</v>
      </c>
      <c r="AS21" s="26" t="s">
        <v>91</v>
      </c>
      <c r="AT21" s="52">
        <v>66</v>
      </c>
      <c r="AU21" s="52">
        <v>0</v>
      </c>
      <c r="AV21" s="53">
        <f>SUM(AT21:AU21)</f>
        <v>66</v>
      </c>
      <c r="AW21" s="120"/>
      <c r="AX21" s="65">
        <f>IFERROR(AT21/AV21,"")</f>
        <v>1</v>
      </c>
      <c r="AY21" s="65">
        <f>IFERROR(AU21/AV21,"")</f>
        <v>0</v>
      </c>
      <c r="AZ21" s="120"/>
      <c r="BA21" s="26" t="s">
        <v>68</v>
      </c>
      <c r="BB21" s="26" t="s">
        <v>122</v>
      </c>
      <c r="BC21" s="33">
        <v>63</v>
      </c>
      <c r="BD21" s="33">
        <v>0</v>
      </c>
      <c r="BE21" s="53">
        <f>SUM(BC21:BD21)</f>
        <v>63</v>
      </c>
      <c r="BF21" s="51"/>
      <c r="BG21" s="26" t="s">
        <v>68</v>
      </c>
      <c r="BH21" s="52">
        <f>AV21</f>
        <v>66</v>
      </c>
      <c r="BI21" s="52">
        <f>BE21</f>
        <v>63</v>
      </c>
      <c r="BJ21" s="58">
        <f>IFERROR(BH21/BI21-1,"")</f>
        <v>4.7619047619047672E-2</v>
      </c>
      <c r="BK21" s="51"/>
      <c r="BL21" s="26" t="s">
        <v>68</v>
      </c>
      <c r="BM21" s="58">
        <f>IFERROR(AT21/BC21-1,"")</f>
        <v>4.7619047619047672E-2</v>
      </c>
      <c r="BN21" s="58"/>
    </row>
    <row r="22" spans="1:67" s="3" customFormat="1">
      <c r="A22"/>
      <c r="B22" s="26" t="s">
        <v>3</v>
      </c>
      <c r="C22" s="26" t="s">
        <v>119</v>
      </c>
      <c r="D22" s="26" t="s">
        <v>91</v>
      </c>
      <c r="E22">
        <v>20</v>
      </c>
      <c r="F22">
        <v>2</v>
      </c>
      <c r="G22" s="53">
        <f t="shared" si="0"/>
        <v>22</v>
      </c>
      <c r="H22" s="119"/>
      <c r="I22" s="65">
        <f>IFERROR(E22/G22,"")</f>
        <v>0.90909090909090906</v>
      </c>
      <c r="J22" s="65">
        <f>IFERROR(F22/G22,"")</f>
        <v>9.0909090909090912E-2</v>
      </c>
      <c r="M22" s="26" t="s">
        <v>3</v>
      </c>
      <c r="N22" s="26" t="s">
        <v>119</v>
      </c>
      <c r="O22" s="26" t="s">
        <v>91</v>
      </c>
      <c r="P22" s="165">
        <v>20</v>
      </c>
      <c r="Q22">
        <v>2</v>
      </c>
      <c r="R22" s="53">
        <f t="shared" si="1"/>
        <v>22</v>
      </c>
      <c r="S22" s="119"/>
      <c r="T22" s="65">
        <f>IFERROR(P22/R22,"")</f>
        <v>0.90909090909090906</v>
      </c>
      <c r="U22" s="65">
        <f>IFERROR(Q22/R22,"")</f>
        <v>9.0909090909090912E-2</v>
      </c>
      <c r="W22" s="26" t="s">
        <v>3</v>
      </c>
      <c r="X22" s="26" t="s">
        <v>119</v>
      </c>
      <c r="Y22" s="26" t="s">
        <v>91</v>
      </c>
      <c r="Z22" s="165">
        <v>20</v>
      </c>
      <c r="AA22" s="165">
        <v>2</v>
      </c>
      <c r="AB22" s="53">
        <f t="shared" si="2"/>
        <v>22</v>
      </c>
      <c r="AC22" s="119"/>
      <c r="AD22" s="65">
        <f>IFERROR(Z22/AB22,"")</f>
        <v>0.90909090909090906</v>
      </c>
      <c r="AE22" s="65">
        <f>IFERROR(AA22/AB22,"")</f>
        <v>9.0909090909090912E-2</v>
      </c>
      <c r="AG22" s="26" t="s">
        <v>3</v>
      </c>
      <c r="AH22" s="26" t="s">
        <v>119</v>
      </c>
      <c r="AI22" s="26" t="s">
        <v>91</v>
      </c>
      <c r="AJ22" s="165"/>
      <c r="AK22" s="165"/>
      <c r="AL22" s="53">
        <f t="shared" si="3"/>
        <v>0</v>
      </c>
      <c r="AM22" s="119"/>
      <c r="AN22" s="65" t="str">
        <f>IFERROR(AJ22/AL22,"")</f>
        <v/>
      </c>
      <c r="AO22" s="65" t="str">
        <f>IFERROR(AK22/AL22,"")</f>
        <v/>
      </c>
      <c r="AQ22" s="26" t="s">
        <v>3</v>
      </c>
      <c r="AR22" s="26" t="s">
        <v>119</v>
      </c>
      <c r="AS22" s="26" t="s">
        <v>91</v>
      </c>
      <c r="AT22" s="47" t="s">
        <v>79</v>
      </c>
      <c r="AU22" s="47" t="s">
        <v>79</v>
      </c>
      <c r="AV22" s="53">
        <f>SUM(AT22:AU22)</f>
        <v>0</v>
      </c>
      <c r="AW22" s="119"/>
      <c r="AX22" s="65" t="str">
        <f>IFERROR(AT22/AV22,"")</f>
        <v/>
      </c>
      <c r="AY22" s="65" t="str">
        <f>IFERROR(AU22/AV22,"")</f>
        <v/>
      </c>
      <c r="AZ22" s="119"/>
      <c r="BA22" s="26" t="s">
        <v>3</v>
      </c>
      <c r="BB22" s="26" t="s">
        <v>119</v>
      </c>
      <c r="BC22" s="33" t="s">
        <v>79</v>
      </c>
      <c r="BD22" s="33" t="s">
        <v>79</v>
      </c>
      <c r="BE22" s="53">
        <f>SUM(BC22:BD22)</f>
        <v>0</v>
      </c>
      <c r="BF22" s="50"/>
      <c r="BG22" s="26" t="s">
        <v>3</v>
      </c>
      <c r="BH22" s="52">
        <f>AV22</f>
        <v>0</v>
      </c>
      <c r="BI22" s="52">
        <f>BE22</f>
        <v>0</v>
      </c>
      <c r="BJ22" s="58" t="str">
        <f>IFERROR(BH22/BI22-1,"")</f>
        <v/>
      </c>
      <c r="BK22" s="50"/>
      <c r="BL22" s="26" t="s">
        <v>3</v>
      </c>
      <c r="BM22" s="58" t="str">
        <f>IFERROR(AT22/BC22-1,"")</f>
        <v/>
      </c>
      <c r="BN22" s="58" t="str">
        <f>IFERROR(AU22/BD22-1,"")</f>
        <v/>
      </c>
    </row>
    <row r="23" spans="1:67" s="3" customFormat="1">
      <c r="A23"/>
      <c r="B23" s="26" t="s">
        <v>96</v>
      </c>
      <c r="C23" s="26" t="s">
        <v>119</v>
      </c>
      <c r="D23" s="26" t="s">
        <v>91</v>
      </c>
      <c r="E23">
        <v>24</v>
      </c>
      <c r="F23">
        <v>0</v>
      </c>
      <c r="G23" s="53">
        <f t="shared" si="0"/>
        <v>24</v>
      </c>
      <c r="H23" s="119"/>
      <c r="I23" s="65">
        <f>IFERROR(E23/G23,"")</f>
        <v>1</v>
      </c>
      <c r="J23" s="65">
        <f>IFERROR(F23/G23,"")</f>
        <v>0</v>
      </c>
      <c r="M23" s="26" t="s">
        <v>96</v>
      </c>
      <c r="N23" s="26" t="s">
        <v>119</v>
      </c>
      <c r="O23" s="26" t="s">
        <v>91</v>
      </c>
      <c r="P23" s="165">
        <v>24</v>
      </c>
      <c r="Q23">
        <v>0</v>
      </c>
      <c r="R23" s="53">
        <f t="shared" si="1"/>
        <v>24</v>
      </c>
      <c r="S23" s="119"/>
      <c r="T23" s="65">
        <f>IFERROR(P23/R23,"")</f>
        <v>1</v>
      </c>
      <c r="U23" s="65">
        <f>IFERROR(Q23/R23,"")</f>
        <v>0</v>
      </c>
      <c r="W23" s="26" t="s">
        <v>96</v>
      </c>
      <c r="X23" s="26" t="s">
        <v>119</v>
      </c>
      <c r="Y23" s="26" t="s">
        <v>91</v>
      </c>
      <c r="Z23" s="165">
        <v>24</v>
      </c>
      <c r="AA23" s="165">
        <v>0</v>
      </c>
      <c r="AB23" s="53">
        <f t="shared" si="2"/>
        <v>24</v>
      </c>
      <c r="AC23" s="119"/>
      <c r="AD23" s="65">
        <f>IFERROR(Z23/AB23,"")</f>
        <v>1</v>
      </c>
      <c r="AE23" s="65">
        <f>IFERROR(AA23/AB23,"")</f>
        <v>0</v>
      </c>
      <c r="AG23" s="26" t="s">
        <v>96</v>
      </c>
      <c r="AH23" s="26" t="s">
        <v>119</v>
      </c>
      <c r="AI23" s="26" t="s">
        <v>91</v>
      </c>
      <c r="AJ23" s="165">
        <v>19</v>
      </c>
      <c r="AK23" s="165">
        <v>0</v>
      </c>
      <c r="AL23" s="53">
        <f t="shared" si="3"/>
        <v>19</v>
      </c>
      <c r="AM23" s="119"/>
      <c r="AN23" s="65">
        <f>IFERROR(AJ23/AL23,"")</f>
        <v>1</v>
      </c>
      <c r="AO23" s="65">
        <f>IFERROR(AK23/AL23,"")</f>
        <v>0</v>
      </c>
      <c r="AQ23" s="26" t="s">
        <v>96</v>
      </c>
      <c r="AR23" s="26" t="s">
        <v>119</v>
      </c>
      <c r="AS23" s="27" t="s">
        <v>91</v>
      </c>
      <c r="AT23" s="47" t="s">
        <v>79</v>
      </c>
      <c r="AU23" s="47" t="s">
        <v>79</v>
      </c>
      <c r="AV23" s="53">
        <f>SUM(AT23:AU23)</f>
        <v>0</v>
      </c>
      <c r="AW23" s="119"/>
      <c r="AX23" s="65" t="str">
        <f>IFERROR(AT23/AV23,"")</f>
        <v/>
      </c>
      <c r="AY23" s="65" t="str">
        <f>IFERROR(AU23/AV23,"")</f>
        <v/>
      </c>
      <c r="AZ23" s="119"/>
      <c r="BA23" s="26" t="s">
        <v>96</v>
      </c>
      <c r="BB23" s="26" t="s">
        <v>119</v>
      </c>
      <c r="BC23" s="33" t="s">
        <v>79</v>
      </c>
      <c r="BD23" s="33" t="s">
        <v>79</v>
      </c>
      <c r="BE23" s="53">
        <f>SUM(BC23:BD23)</f>
        <v>0</v>
      </c>
      <c r="BF23" s="50"/>
      <c r="BG23" s="26" t="s">
        <v>96</v>
      </c>
      <c r="BH23" s="52">
        <f>AV23</f>
        <v>0</v>
      </c>
      <c r="BI23" s="52">
        <f>BE23</f>
        <v>0</v>
      </c>
      <c r="BJ23" s="58" t="str">
        <f>IFERROR(BH23/BI23-1,"")</f>
        <v/>
      </c>
      <c r="BK23" s="50"/>
      <c r="BL23" s="26" t="s">
        <v>96</v>
      </c>
      <c r="BM23" s="58" t="str">
        <f>IFERROR(AT23/BC23-1,"")</f>
        <v/>
      </c>
      <c r="BN23" s="58" t="str">
        <f>IFERROR(AU23/BD23-1,"")</f>
        <v/>
      </c>
    </row>
    <row r="24" spans="1:67" s="3" customFormat="1">
      <c r="A24"/>
      <c r="B24" s="26" t="s">
        <v>24</v>
      </c>
      <c r="C24" s="26" t="s">
        <v>119</v>
      </c>
      <c r="D24" s="26" t="s">
        <v>91</v>
      </c>
      <c r="E24">
        <v>20</v>
      </c>
      <c r="F24">
        <v>0</v>
      </c>
      <c r="G24" s="53">
        <f t="shared" si="0"/>
        <v>20</v>
      </c>
      <c r="H24" s="119"/>
      <c r="I24" s="65">
        <f>IFERROR(E24/G24,"")</f>
        <v>1</v>
      </c>
      <c r="J24" s="65">
        <f>IFERROR(F24/G24,"")</f>
        <v>0</v>
      </c>
      <c r="M24" s="26" t="s">
        <v>24</v>
      </c>
      <c r="N24" s="26" t="s">
        <v>119</v>
      </c>
      <c r="O24" s="26" t="s">
        <v>91</v>
      </c>
      <c r="P24" s="165">
        <v>21</v>
      </c>
      <c r="Q24">
        <v>0</v>
      </c>
      <c r="R24" s="53">
        <f t="shared" si="1"/>
        <v>21</v>
      </c>
      <c r="S24" s="119"/>
      <c r="T24" s="65">
        <f>IFERROR(P24/R24,"")</f>
        <v>1</v>
      </c>
      <c r="U24" s="65">
        <f>IFERROR(Q24/R24,"")</f>
        <v>0</v>
      </c>
      <c r="W24" s="26" t="s">
        <v>24</v>
      </c>
      <c r="X24" s="26" t="s">
        <v>119</v>
      </c>
      <c r="Y24" s="26" t="s">
        <v>91</v>
      </c>
      <c r="Z24" s="165">
        <v>21</v>
      </c>
      <c r="AA24" s="165">
        <v>0</v>
      </c>
      <c r="AB24" s="53">
        <f t="shared" si="2"/>
        <v>21</v>
      </c>
      <c r="AC24" s="119"/>
      <c r="AD24" s="65">
        <f>IFERROR(Z24/AB24,"")</f>
        <v>1</v>
      </c>
      <c r="AE24" s="65">
        <f>IFERROR(AA24/AB24,"")</f>
        <v>0</v>
      </c>
      <c r="AG24" s="26" t="s">
        <v>24</v>
      </c>
      <c r="AH24" s="26" t="s">
        <v>119</v>
      </c>
      <c r="AI24" s="26" t="s">
        <v>91</v>
      </c>
      <c r="AJ24" s="165">
        <v>21</v>
      </c>
      <c r="AK24" s="165">
        <v>1</v>
      </c>
      <c r="AL24" s="53">
        <f t="shared" si="3"/>
        <v>22</v>
      </c>
      <c r="AM24" s="119"/>
      <c r="AN24" s="65">
        <f>IFERROR(AJ24/AL24,"")</f>
        <v>0.95454545454545459</v>
      </c>
      <c r="AO24" s="65">
        <f>IFERROR(AK24/AL24,"")</f>
        <v>4.5454545454545456E-2</v>
      </c>
      <c r="AQ24" s="26" t="s">
        <v>24</v>
      </c>
      <c r="AR24" s="26" t="s">
        <v>119</v>
      </c>
      <c r="AS24" s="26" t="s">
        <v>91</v>
      </c>
      <c r="AT24" s="52">
        <v>21</v>
      </c>
      <c r="AU24" s="52">
        <v>1</v>
      </c>
      <c r="AV24" s="53">
        <f>SUM(AT24:AU24)</f>
        <v>22</v>
      </c>
      <c r="AW24" s="119"/>
      <c r="AX24" s="65">
        <f>IFERROR(AT24/AV24,"")</f>
        <v>0.95454545454545459</v>
      </c>
      <c r="AY24" s="65">
        <f>IFERROR(AU24/AV24,"")</f>
        <v>4.5454545454545456E-2</v>
      </c>
      <c r="AZ24" s="119"/>
      <c r="BA24" s="26" t="s">
        <v>24</v>
      </c>
      <c r="BB24" s="26" t="s">
        <v>119</v>
      </c>
      <c r="BC24" s="33">
        <v>22</v>
      </c>
      <c r="BD24" s="33">
        <v>1</v>
      </c>
      <c r="BE24" s="53">
        <f>SUM(BC24:BD24)</f>
        <v>23</v>
      </c>
      <c r="BF24" s="51"/>
      <c r="BG24" s="26" t="s">
        <v>24</v>
      </c>
      <c r="BH24" s="52">
        <f>AV24</f>
        <v>22</v>
      </c>
      <c r="BI24" s="52">
        <f>BE24</f>
        <v>23</v>
      </c>
      <c r="BJ24" s="58">
        <f>IFERROR(BH24/BI24-1,"")</f>
        <v>-4.3478260869565188E-2</v>
      </c>
      <c r="BK24" s="51"/>
      <c r="BL24" s="26" t="s">
        <v>24</v>
      </c>
      <c r="BM24" s="58">
        <f>IFERROR(AT24/BC24-1,"")</f>
        <v>-4.5454545454545414E-2</v>
      </c>
      <c r="BN24" s="58">
        <f>IFERROR(AU24/BD24-1,"")</f>
        <v>0</v>
      </c>
      <c r="BO24" s="9"/>
    </row>
    <row r="25" spans="1:67" s="3" customFormat="1" ht="15.75" customHeight="1">
      <c r="A25"/>
      <c r="B25" s="26" t="s">
        <v>94</v>
      </c>
      <c r="C25" s="26" t="s">
        <v>123</v>
      </c>
      <c r="D25" s="26" t="s">
        <v>91</v>
      </c>
      <c r="E25">
        <v>82</v>
      </c>
      <c r="F25">
        <v>3</v>
      </c>
      <c r="G25" s="53">
        <f t="shared" si="0"/>
        <v>85</v>
      </c>
      <c r="H25" s="119"/>
      <c r="I25" s="65"/>
      <c r="J25" s="65"/>
      <c r="M25" s="26" t="s">
        <v>94</v>
      </c>
      <c r="N25" s="26" t="s">
        <v>123</v>
      </c>
      <c r="O25" s="26" t="s">
        <v>91</v>
      </c>
      <c r="P25" s="165">
        <v>83.5</v>
      </c>
      <c r="Q25">
        <v>5</v>
      </c>
      <c r="R25" s="53">
        <f t="shared" si="1"/>
        <v>88.5</v>
      </c>
      <c r="S25" s="119"/>
      <c r="T25" s="65"/>
      <c r="U25" s="65"/>
      <c r="W25" s="26" t="s">
        <v>94</v>
      </c>
      <c r="X25" s="26" t="s">
        <v>123</v>
      </c>
      <c r="Y25" s="26" t="s">
        <v>91</v>
      </c>
      <c r="Z25" s="165">
        <v>80.2</v>
      </c>
      <c r="AA25" s="165">
        <v>5.6</v>
      </c>
      <c r="AB25" s="53">
        <f t="shared" si="2"/>
        <v>85.8</v>
      </c>
      <c r="AC25" s="119"/>
      <c r="AD25" s="65"/>
      <c r="AE25" s="65"/>
      <c r="AG25" s="26" t="s">
        <v>94</v>
      </c>
      <c r="AH25" s="26" t="s">
        <v>123</v>
      </c>
      <c r="AI25" s="26" t="s">
        <v>91</v>
      </c>
      <c r="AJ25" s="165">
        <v>72</v>
      </c>
      <c r="AK25" s="165">
        <v>4</v>
      </c>
      <c r="AL25" s="53">
        <f t="shared" si="3"/>
        <v>76</v>
      </c>
      <c r="AM25" s="119"/>
      <c r="AN25" s="65"/>
      <c r="AO25" s="65"/>
      <c r="AQ25" s="26" t="s">
        <v>94</v>
      </c>
      <c r="AR25" s="26"/>
      <c r="AS25" s="27"/>
      <c r="AT25" s="47"/>
      <c r="AU25" s="47"/>
      <c r="AV25" s="53"/>
      <c r="AW25" s="119"/>
      <c r="AX25" s="65"/>
      <c r="AY25" s="65"/>
      <c r="AZ25" s="119"/>
      <c r="BA25" s="26"/>
      <c r="BB25" s="26"/>
      <c r="BC25" s="33"/>
      <c r="BD25" s="33"/>
      <c r="BE25" s="53"/>
      <c r="BF25" s="50"/>
      <c r="BG25" s="26"/>
      <c r="BH25" s="52"/>
      <c r="BI25" s="52"/>
      <c r="BJ25" s="58"/>
      <c r="BK25" s="50"/>
      <c r="BL25" s="26"/>
      <c r="BM25" s="58"/>
      <c r="BN25" s="58"/>
    </row>
    <row r="26" spans="1:67" s="3" customFormat="1">
      <c r="A26"/>
      <c r="B26" s="26" t="s">
        <v>82</v>
      </c>
      <c r="C26" s="26" t="s">
        <v>119</v>
      </c>
      <c r="D26" s="26" t="s">
        <v>91</v>
      </c>
      <c r="E26">
        <v>3</v>
      </c>
      <c r="F26">
        <v>2</v>
      </c>
      <c r="G26" s="53">
        <f t="shared" si="0"/>
        <v>5</v>
      </c>
      <c r="H26" s="119"/>
      <c r="I26" s="65"/>
      <c r="J26" s="65"/>
      <c r="M26" s="26" t="s">
        <v>82</v>
      </c>
      <c r="N26" s="26" t="s">
        <v>119</v>
      </c>
      <c r="O26" s="26" t="s">
        <v>91</v>
      </c>
      <c r="P26" s="165"/>
      <c r="Q26"/>
      <c r="R26" s="53">
        <f t="shared" si="1"/>
        <v>0</v>
      </c>
      <c r="S26" s="119"/>
      <c r="T26" s="65"/>
      <c r="U26" s="65"/>
      <c r="W26" s="26" t="s">
        <v>82</v>
      </c>
      <c r="X26" s="26" t="s">
        <v>119</v>
      </c>
      <c r="Y26" s="26" t="s">
        <v>91</v>
      </c>
      <c r="Z26" s="165"/>
      <c r="AA26" s="165"/>
      <c r="AB26" s="53">
        <f t="shared" si="2"/>
        <v>0</v>
      </c>
      <c r="AC26" s="119"/>
      <c r="AD26" s="65"/>
      <c r="AE26" s="65"/>
      <c r="AG26" s="26" t="s">
        <v>82</v>
      </c>
      <c r="AH26" s="26" t="s">
        <v>119</v>
      </c>
      <c r="AI26" s="26" t="s">
        <v>91</v>
      </c>
      <c r="AJ26" s="165"/>
      <c r="AK26" s="165"/>
      <c r="AL26" s="53">
        <f t="shared" si="3"/>
        <v>0</v>
      </c>
      <c r="AM26" s="119"/>
      <c r="AN26" s="65"/>
      <c r="AO26" s="65"/>
      <c r="AQ26" s="26" t="s">
        <v>82</v>
      </c>
      <c r="AR26" s="26"/>
      <c r="AS26" s="27"/>
      <c r="AT26" s="47"/>
      <c r="AU26" s="47"/>
      <c r="AV26" s="53"/>
      <c r="AW26" s="119"/>
      <c r="AX26" s="65"/>
      <c r="AY26" s="65"/>
      <c r="AZ26" s="119"/>
      <c r="BA26" s="26"/>
      <c r="BB26" s="26"/>
      <c r="BC26" s="33"/>
      <c r="BD26" s="33"/>
      <c r="BE26" s="53"/>
      <c r="BF26" s="50"/>
      <c r="BG26" s="26"/>
      <c r="BH26" s="52"/>
      <c r="BI26" s="52"/>
      <c r="BJ26" s="58"/>
      <c r="BK26" s="50"/>
      <c r="BL26" s="26"/>
      <c r="BM26" s="58"/>
      <c r="BN26" s="58"/>
    </row>
    <row r="27" spans="1:67" s="3" customFormat="1">
      <c r="A27"/>
      <c r="B27" s="26" t="s">
        <v>80</v>
      </c>
      <c r="C27" s="26" t="s">
        <v>122</v>
      </c>
      <c r="D27" s="26" t="s">
        <v>91</v>
      </c>
      <c r="E27">
        <v>191</v>
      </c>
      <c r="F27">
        <v>88</v>
      </c>
      <c r="G27" s="53">
        <f t="shared" si="0"/>
        <v>279</v>
      </c>
      <c r="H27" s="120"/>
      <c r="I27" s="65">
        <f>IFERROR(E27/G27,"")</f>
        <v>0.68458781362007171</v>
      </c>
      <c r="J27" s="65">
        <f>IFERROR(F27/G27,"")</f>
        <v>0.31541218637992829</v>
      </c>
      <c r="M27" s="26" t="s">
        <v>80</v>
      </c>
      <c r="N27" s="26" t="s">
        <v>122</v>
      </c>
      <c r="O27" s="26" t="s">
        <v>91</v>
      </c>
      <c r="P27" s="165">
        <v>176</v>
      </c>
      <c r="Q27">
        <v>51</v>
      </c>
      <c r="R27" s="53">
        <f t="shared" si="1"/>
        <v>227</v>
      </c>
      <c r="S27" s="120"/>
      <c r="T27" s="65">
        <f>IFERROR(P27/R27,"")</f>
        <v>0.77533039647577096</v>
      </c>
      <c r="U27" s="65">
        <f>IFERROR(Q27/R27,"")</f>
        <v>0.22466960352422907</v>
      </c>
      <c r="W27" s="26" t="s">
        <v>80</v>
      </c>
      <c r="X27" s="26" t="s">
        <v>122</v>
      </c>
      <c r="Y27" s="26" t="s">
        <v>91</v>
      </c>
      <c r="Z27" s="165">
        <v>159</v>
      </c>
      <c r="AA27" s="165"/>
      <c r="AB27" s="53">
        <f t="shared" si="2"/>
        <v>159</v>
      </c>
      <c r="AC27" s="120"/>
      <c r="AD27" s="65">
        <f>IFERROR(Z27/AB27,"")</f>
        <v>1</v>
      </c>
      <c r="AE27" s="65">
        <f>IFERROR(AA27/AB27,"")</f>
        <v>0</v>
      </c>
      <c r="AG27" s="26" t="s">
        <v>80</v>
      </c>
      <c r="AH27" s="26" t="s">
        <v>122</v>
      </c>
      <c r="AI27" s="26" t="s">
        <v>91</v>
      </c>
      <c r="AJ27" s="165">
        <v>150</v>
      </c>
      <c r="AK27" s="165">
        <v>0</v>
      </c>
      <c r="AL27" s="53">
        <f t="shared" si="3"/>
        <v>150</v>
      </c>
      <c r="AM27" s="120"/>
      <c r="AN27" s="65">
        <f>IFERROR(AJ27/AL27,"")</f>
        <v>1</v>
      </c>
      <c r="AO27" s="65">
        <f>IFERROR(AK27/AL27,"")</f>
        <v>0</v>
      </c>
      <c r="AQ27" s="26" t="s">
        <v>80</v>
      </c>
      <c r="AR27" s="26" t="s">
        <v>122</v>
      </c>
      <c r="AS27" s="26" t="s">
        <v>91</v>
      </c>
      <c r="AT27" s="52">
        <v>144</v>
      </c>
      <c r="AU27" s="52">
        <v>0</v>
      </c>
      <c r="AV27" s="53">
        <f>SUM(AT27:AU27)</f>
        <v>144</v>
      </c>
      <c r="AW27" s="120"/>
      <c r="AX27" s="65">
        <f>IFERROR(AT27/AV27,"")</f>
        <v>1</v>
      </c>
      <c r="AY27" s="65">
        <f>IFERROR(AU27/AV27,"")</f>
        <v>0</v>
      </c>
      <c r="AZ27" s="120"/>
      <c r="BA27" s="26" t="s">
        <v>80</v>
      </c>
      <c r="BB27" s="26" t="s">
        <v>122</v>
      </c>
      <c r="BC27" s="33">
        <v>115</v>
      </c>
      <c r="BD27" s="33">
        <v>0</v>
      </c>
      <c r="BE27" s="53">
        <f>SUM(BC27:BD27)</f>
        <v>115</v>
      </c>
      <c r="BF27" s="51"/>
      <c r="BG27" s="26" t="s">
        <v>33</v>
      </c>
      <c r="BH27" s="52">
        <f>AV27</f>
        <v>144</v>
      </c>
      <c r="BI27" s="52">
        <f>BE27</f>
        <v>115</v>
      </c>
      <c r="BJ27" s="58">
        <f>IFERROR(BH27/BI27-1,"")</f>
        <v>0.25217391304347836</v>
      </c>
      <c r="BK27" s="51"/>
      <c r="BL27" s="26" t="s">
        <v>33</v>
      </c>
      <c r="BM27" s="58">
        <f>IFERROR(AT27/BC27-1,"")</f>
        <v>0.25217391304347836</v>
      </c>
      <c r="BN27" s="58"/>
    </row>
    <row r="28" spans="1:67" s="3" customFormat="1">
      <c r="A28"/>
      <c r="B28" s="26" t="s">
        <v>25</v>
      </c>
      <c r="C28" s="26" t="s">
        <v>119</v>
      </c>
      <c r="D28" s="26" t="s">
        <v>91</v>
      </c>
      <c r="E28">
        <v>192.7</v>
      </c>
      <c r="F28">
        <v>0</v>
      </c>
      <c r="G28" s="53">
        <f t="shared" si="0"/>
        <v>192.7</v>
      </c>
      <c r="H28" s="120"/>
      <c r="I28" s="65">
        <f>IFERROR(E28/G28,"")</f>
        <v>1</v>
      </c>
      <c r="J28" s="65">
        <f>IFERROR(F28/G28,"")</f>
        <v>0</v>
      </c>
      <c r="M28" s="26" t="s">
        <v>25</v>
      </c>
      <c r="N28" s="26" t="s">
        <v>119</v>
      </c>
      <c r="O28" s="26" t="s">
        <v>91</v>
      </c>
      <c r="P28" s="165">
        <v>186.1</v>
      </c>
      <c r="Q28">
        <v>0</v>
      </c>
      <c r="R28" s="53">
        <f t="shared" si="1"/>
        <v>186.1</v>
      </c>
      <c r="S28" s="120"/>
      <c r="T28" s="65">
        <f>IFERROR(P28/R28,"")</f>
        <v>1</v>
      </c>
      <c r="U28" s="65">
        <f>IFERROR(Q28/R28,"")</f>
        <v>0</v>
      </c>
      <c r="W28" s="26" t="s">
        <v>25</v>
      </c>
      <c r="X28" s="26" t="s">
        <v>119</v>
      </c>
      <c r="Y28" s="26" t="s">
        <v>91</v>
      </c>
      <c r="Z28" s="165">
        <v>180.7</v>
      </c>
      <c r="AA28" s="165">
        <v>0</v>
      </c>
      <c r="AB28" s="53">
        <f t="shared" si="2"/>
        <v>180.7</v>
      </c>
      <c r="AC28" s="120"/>
      <c r="AD28" s="65">
        <f>IFERROR(Z28/AB28,"")</f>
        <v>1</v>
      </c>
      <c r="AE28" s="65">
        <f>IFERROR(AA28/AB28,"")</f>
        <v>0</v>
      </c>
      <c r="AG28" s="26" t="s">
        <v>25</v>
      </c>
      <c r="AH28" s="26" t="s">
        <v>119</v>
      </c>
      <c r="AI28" s="26" t="s">
        <v>91</v>
      </c>
      <c r="AJ28" s="165">
        <v>172</v>
      </c>
      <c r="AK28" s="165">
        <v>0</v>
      </c>
      <c r="AL28" s="53">
        <f t="shared" si="3"/>
        <v>172</v>
      </c>
      <c r="AM28" s="120"/>
      <c r="AN28" s="65">
        <f>IFERROR(AJ28/AL28,"")</f>
        <v>1</v>
      </c>
      <c r="AO28" s="65">
        <f>IFERROR(AK28/AL28,"")</f>
        <v>0</v>
      </c>
      <c r="AQ28" s="26" t="s">
        <v>25</v>
      </c>
      <c r="AR28" s="26" t="s">
        <v>119</v>
      </c>
      <c r="AS28" s="26" t="s">
        <v>91</v>
      </c>
      <c r="AT28" s="52">
        <v>168</v>
      </c>
      <c r="AU28" s="52">
        <v>0</v>
      </c>
      <c r="AV28" s="53">
        <f>SUM(AT28:AU28)</f>
        <v>168</v>
      </c>
      <c r="AW28" s="120"/>
      <c r="AX28" s="65">
        <f>IFERROR(AT28/AV28,"")</f>
        <v>1</v>
      </c>
      <c r="AY28" s="65">
        <f>IFERROR(AU28/AV28,"")</f>
        <v>0</v>
      </c>
      <c r="AZ28" s="120"/>
      <c r="BA28" s="26" t="s">
        <v>25</v>
      </c>
      <c r="BB28" s="26" t="s">
        <v>119</v>
      </c>
      <c r="BC28" s="33">
        <v>163</v>
      </c>
      <c r="BD28" s="33">
        <v>0</v>
      </c>
      <c r="BE28" s="53">
        <f>SUM(BC28:BD28)</f>
        <v>163</v>
      </c>
      <c r="BF28" s="51"/>
      <c r="BG28" s="26" t="s">
        <v>25</v>
      </c>
      <c r="BH28" s="52">
        <f>AV28</f>
        <v>168</v>
      </c>
      <c r="BI28" s="52">
        <f>BE28</f>
        <v>163</v>
      </c>
      <c r="BJ28" s="58">
        <f>IFERROR(BH28/BI28-1,"")</f>
        <v>3.0674846625766916E-2</v>
      </c>
      <c r="BK28" s="51"/>
      <c r="BL28" s="26" t="s">
        <v>25</v>
      </c>
      <c r="BM28" s="58">
        <f>IFERROR(AT28/BC28-1,"")</f>
        <v>3.0674846625766916E-2</v>
      </c>
      <c r="BN28" s="58"/>
    </row>
    <row r="29" spans="1:67" s="3" customFormat="1">
      <c r="A29"/>
      <c r="B29" s="26" t="s">
        <v>7</v>
      </c>
      <c r="C29" s="26" t="s">
        <v>122</v>
      </c>
      <c r="D29" s="26" t="s">
        <v>91</v>
      </c>
      <c r="E29">
        <v>6</v>
      </c>
      <c r="F29">
        <v>3</v>
      </c>
      <c r="G29" s="53">
        <f t="shared" si="0"/>
        <v>9</v>
      </c>
      <c r="H29" s="119"/>
      <c r="I29" s="65">
        <f>IFERROR(E29/G29,"")</f>
        <v>0.66666666666666663</v>
      </c>
      <c r="J29" s="65">
        <f>IFERROR(F29/G29,"")</f>
        <v>0.33333333333333331</v>
      </c>
      <c r="M29" s="26" t="s">
        <v>7</v>
      </c>
      <c r="N29" s="26" t="s">
        <v>122</v>
      </c>
      <c r="O29" s="26" t="s">
        <v>91</v>
      </c>
      <c r="P29" s="165">
        <v>5</v>
      </c>
      <c r="Q29">
        <v>3</v>
      </c>
      <c r="R29" s="53">
        <f t="shared" si="1"/>
        <v>8</v>
      </c>
      <c r="S29" s="119"/>
      <c r="T29" s="65">
        <f>IFERROR(P29/R29,"")</f>
        <v>0.625</v>
      </c>
      <c r="U29" s="65">
        <f>IFERROR(Q29/R29,"")</f>
        <v>0.375</v>
      </c>
      <c r="W29" s="26" t="s">
        <v>7</v>
      </c>
      <c r="X29" s="26" t="s">
        <v>122</v>
      </c>
      <c r="Y29" s="26" t="s">
        <v>91</v>
      </c>
      <c r="Z29" s="165">
        <v>5</v>
      </c>
      <c r="AA29" s="165">
        <v>3</v>
      </c>
      <c r="AB29" s="53">
        <f t="shared" si="2"/>
        <v>8</v>
      </c>
      <c r="AC29" s="119"/>
      <c r="AD29" s="65">
        <f>IFERROR(Z29/AB29,"")</f>
        <v>0.625</v>
      </c>
      <c r="AE29" s="65">
        <f>IFERROR(AA29/AB29,"")</f>
        <v>0.375</v>
      </c>
      <c r="AG29" s="26" t="s">
        <v>7</v>
      </c>
      <c r="AH29" s="26" t="s">
        <v>122</v>
      </c>
      <c r="AI29" s="26" t="s">
        <v>91</v>
      </c>
      <c r="AJ29" s="165">
        <v>4</v>
      </c>
      <c r="AK29" s="165">
        <v>3</v>
      </c>
      <c r="AL29" s="53">
        <f t="shared" si="3"/>
        <v>7</v>
      </c>
      <c r="AM29" s="119"/>
      <c r="AN29" s="65">
        <f>IFERROR(AJ29/AL29,"")</f>
        <v>0.5714285714285714</v>
      </c>
      <c r="AO29" s="65">
        <f>IFERROR(AK29/AL29,"")</f>
        <v>0.42857142857142855</v>
      </c>
      <c r="AQ29" s="26" t="s">
        <v>7</v>
      </c>
      <c r="AR29" s="26" t="s">
        <v>122</v>
      </c>
      <c r="AS29" s="26" t="s">
        <v>91</v>
      </c>
      <c r="AT29" s="47">
        <v>4</v>
      </c>
      <c r="AU29" s="47">
        <v>3</v>
      </c>
      <c r="AV29" s="53">
        <f>SUM(AT29:AU29)</f>
        <v>7</v>
      </c>
      <c r="AW29" s="119"/>
      <c r="AX29" s="65">
        <f>IFERROR(AT29/AV29,"")</f>
        <v>0.5714285714285714</v>
      </c>
      <c r="AY29" s="65">
        <f>IFERROR(AU29/AV29,"")</f>
        <v>0.42857142857142855</v>
      </c>
      <c r="AZ29" s="119"/>
      <c r="BA29" s="26" t="s">
        <v>7</v>
      </c>
      <c r="BB29" s="26" t="s">
        <v>122</v>
      </c>
      <c r="BC29" s="33">
        <v>4</v>
      </c>
      <c r="BD29" s="33">
        <v>3</v>
      </c>
      <c r="BE29" s="53">
        <f>SUM(BC29:BD29)</f>
        <v>7</v>
      </c>
      <c r="BF29" s="50"/>
      <c r="BG29" s="26" t="s">
        <v>7</v>
      </c>
      <c r="BH29" s="52">
        <f>AV29</f>
        <v>7</v>
      </c>
      <c r="BI29" s="52">
        <f>BE29</f>
        <v>7</v>
      </c>
      <c r="BJ29" s="58">
        <f>IFERROR(BH29/BI29-1,"")</f>
        <v>0</v>
      </c>
      <c r="BK29" s="50"/>
      <c r="BL29" s="26" t="s">
        <v>7</v>
      </c>
      <c r="BM29" s="58">
        <f>IFERROR(AT29/BC29-1,"")</f>
        <v>0</v>
      </c>
      <c r="BN29" s="58">
        <f>IFERROR(AU29/BD29-1,"")</f>
        <v>0</v>
      </c>
    </row>
    <row r="30" spans="1:67" s="3" customFormat="1">
      <c r="A30"/>
      <c r="B30" s="26" t="s">
        <v>78</v>
      </c>
      <c r="C30" s="26" t="s">
        <v>121</v>
      </c>
      <c r="D30" s="26" t="s">
        <v>91</v>
      </c>
      <c r="E30">
        <v>30.76</v>
      </c>
      <c r="F30">
        <v>0.4</v>
      </c>
      <c r="G30" s="53">
        <f t="shared" si="0"/>
        <v>31.16</v>
      </c>
      <c r="H30" s="119"/>
      <c r="I30" s="65"/>
      <c r="J30" s="65"/>
      <c r="M30" s="26" t="s">
        <v>78</v>
      </c>
      <c r="N30" s="26" t="s">
        <v>121</v>
      </c>
      <c r="O30" s="26" t="s">
        <v>91</v>
      </c>
      <c r="P30" s="165">
        <v>26.3</v>
      </c>
      <c r="Q30">
        <v>0.8</v>
      </c>
      <c r="R30" s="53">
        <f t="shared" si="1"/>
        <v>27.1</v>
      </c>
      <c r="S30" s="119"/>
      <c r="T30" s="65"/>
      <c r="U30" s="65"/>
      <c r="W30" s="26" t="s">
        <v>78</v>
      </c>
      <c r="X30" s="26" t="s">
        <v>121</v>
      </c>
      <c r="Y30" s="26" t="s">
        <v>91</v>
      </c>
      <c r="Z30" s="165"/>
      <c r="AA30" s="165"/>
      <c r="AB30" s="53">
        <f t="shared" si="2"/>
        <v>0</v>
      </c>
      <c r="AC30" s="119"/>
      <c r="AD30" s="65"/>
      <c r="AE30" s="65"/>
      <c r="AG30" s="26" t="s">
        <v>78</v>
      </c>
      <c r="AH30" s="26" t="s">
        <v>121</v>
      </c>
      <c r="AI30" s="26" t="s">
        <v>91</v>
      </c>
      <c r="AJ30" s="165">
        <v>26.42</v>
      </c>
      <c r="AK30" s="165">
        <v>0</v>
      </c>
      <c r="AL30" s="53">
        <f t="shared" si="3"/>
        <v>26.42</v>
      </c>
      <c r="AM30" s="119"/>
      <c r="AN30" s="65"/>
      <c r="AO30" s="65"/>
      <c r="AQ30" s="26" t="s">
        <v>78</v>
      </c>
      <c r="AR30" s="26"/>
      <c r="AS30" s="27"/>
      <c r="AT30" s="47"/>
      <c r="AU30" s="47"/>
      <c r="AV30" s="53"/>
      <c r="AW30" s="119"/>
      <c r="AX30" s="65"/>
      <c r="AY30" s="65"/>
      <c r="AZ30" s="119"/>
      <c r="BA30" s="26"/>
      <c r="BB30" s="26"/>
      <c r="BC30" s="33"/>
      <c r="BD30" s="33"/>
      <c r="BE30" s="53"/>
      <c r="BF30" s="50"/>
      <c r="BG30" s="26"/>
      <c r="BH30" s="52"/>
      <c r="BI30" s="52"/>
      <c r="BJ30" s="58"/>
      <c r="BK30" s="50"/>
      <c r="BL30" s="26"/>
      <c r="BM30" s="58"/>
      <c r="BN30" s="58"/>
    </row>
    <row r="31" spans="1:67" s="3" customFormat="1">
      <c r="A31"/>
      <c r="B31" s="26" t="s">
        <v>21</v>
      </c>
      <c r="C31" s="26" t="s">
        <v>123</v>
      </c>
      <c r="D31" s="26" t="s">
        <v>91</v>
      </c>
      <c r="E31">
        <v>63.3</v>
      </c>
      <c r="F31">
        <v>0</v>
      </c>
      <c r="G31" s="53">
        <f t="shared" si="0"/>
        <v>63.3</v>
      </c>
      <c r="H31" s="120"/>
      <c r="I31" s="65">
        <f t="shared" ref="I31:I41" si="4">IFERROR(E31/G31,"")</f>
        <v>1</v>
      </c>
      <c r="J31" s="65">
        <f t="shared" ref="J31:J41" si="5">IFERROR(F31/G31,"")</f>
        <v>0</v>
      </c>
      <c r="M31" s="26" t="s">
        <v>21</v>
      </c>
      <c r="N31" s="26" t="s">
        <v>123</v>
      </c>
      <c r="O31" s="26" t="s">
        <v>91</v>
      </c>
      <c r="P31" s="165">
        <v>63</v>
      </c>
      <c r="Q31">
        <v>0</v>
      </c>
      <c r="R31" s="53">
        <f t="shared" si="1"/>
        <v>63</v>
      </c>
      <c r="S31" s="120"/>
      <c r="T31" s="65">
        <f t="shared" ref="T31:T50" si="6">IFERROR(P31/R31,"")</f>
        <v>1</v>
      </c>
      <c r="U31" s="65">
        <f t="shared" ref="U31:U50" si="7">IFERROR(Q31/R31,"")</f>
        <v>0</v>
      </c>
      <c r="W31" s="26" t="s">
        <v>21</v>
      </c>
      <c r="X31" s="26" t="s">
        <v>123</v>
      </c>
      <c r="Y31" s="26" t="s">
        <v>91</v>
      </c>
      <c r="Z31" s="165">
        <v>61</v>
      </c>
      <c r="AA31" s="165">
        <v>0</v>
      </c>
      <c r="AB31" s="53">
        <f t="shared" si="2"/>
        <v>61</v>
      </c>
      <c r="AC31" s="120"/>
      <c r="AD31" s="65">
        <f t="shared" ref="AD31:AD50" si="8">IFERROR(Z31/AB31,"")</f>
        <v>1</v>
      </c>
      <c r="AE31" s="65">
        <f t="shared" ref="AE31:AE50" si="9">IFERROR(AA31/AB31,"")</f>
        <v>0</v>
      </c>
      <c r="AG31" s="26" t="s">
        <v>21</v>
      </c>
      <c r="AH31" s="26" t="s">
        <v>123</v>
      </c>
      <c r="AI31" s="26" t="s">
        <v>91</v>
      </c>
      <c r="AJ31" s="165">
        <v>60</v>
      </c>
      <c r="AK31" s="165">
        <v>0</v>
      </c>
      <c r="AL31" s="53">
        <f t="shared" si="3"/>
        <v>60</v>
      </c>
      <c r="AM31" s="120"/>
      <c r="AN31" s="65">
        <f t="shared" ref="AN31:AN50" si="10">IFERROR(AJ31/AL31,"")</f>
        <v>1</v>
      </c>
      <c r="AO31" s="65">
        <f t="shared" ref="AO31:AO50" si="11">IFERROR(AK31/AL31,"")</f>
        <v>0</v>
      </c>
      <c r="AQ31" s="26" t="s">
        <v>21</v>
      </c>
      <c r="AR31" s="26" t="s">
        <v>123</v>
      </c>
      <c r="AS31" s="26" t="s">
        <v>91</v>
      </c>
      <c r="AT31" s="52">
        <v>55</v>
      </c>
      <c r="AU31" s="52">
        <v>0</v>
      </c>
      <c r="AV31" s="53">
        <f t="shared" ref="AV31:AV50" si="12">SUM(AT31:AU31)</f>
        <v>55</v>
      </c>
      <c r="AW31" s="120"/>
      <c r="AX31" s="65">
        <f t="shared" ref="AX31:AX50" si="13">IFERROR(AT31/AV31,"")</f>
        <v>1</v>
      </c>
      <c r="AY31" s="65">
        <f t="shared" ref="AY31:AY50" si="14">IFERROR(AU31/AV31,"")</f>
        <v>0</v>
      </c>
      <c r="AZ31" s="120"/>
      <c r="BA31" s="26" t="s">
        <v>21</v>
      </c>
      <c r="BB31" s="26" t="s">
        <v>123</v>
      </c>
      <c r="BC31" s="33">
        <v>55</v>
      </c>
      <c r="BD31" s="33">
        <v>0</v>
      </c>
      <c r="BE31" s="53">
        <f t="shared" ref="BE31:BE50" si="15">SUM(BC31:BD31)</f>
        <v>55</v>
      </c>
      <c r="BF31" s="51"/>
      <c r="BG31" s="26" t="s">
        <v>21</v>
      </c>
      <c r="BH31" s="52">
        <f t="shared" ref="BH31:BH50" si="16">AV31</f>
        <v>55</v>
      </c>
      <c r="BI31" s="52">
        <f t="shared" ref="BI31:BI50" si="17">BE31</f>
        <v>55</v>
      </c>
      <c r="BJ31" s="58">
        <f t="shared" ref="BJ31:BJ50" si="18">IFERROR(BH31/BI31-1,"")</f>
        <v>0</v>
      </c>
      <c r="BK31" s="51"/>
      <c r="BL31" s="26" t="s">
        <v>21</v>
      </c>
      <c r="BM31" s="58">
        <f t="shared" ref="BM31:BM41" si="19">IFERROR(AT31/BC31-1,"")</f>
        <v>0</v>
      </c>
      <c r="BN31" s="58"/>
      <c r="BO31" s="9"/>
    </row>
    <row r="32" spans="1:67" s="3" customFormat="1">
      <c r="A32"/>
      <c r="B32" s="26" t="s">
        <v>16</v>
      </c>
      <c r="C32" s="26" t="s">
        <v>121</v>
      </c>
      <c r="D32" s="26" t="s">
        <v>91</v>
      </c>
      <c r="E32">
        <v>30</v>
      </c>
      <c r="F32"/>
      <c r="G32" s="53">
        <f t="shared" si="0"/>
        <v>30</v>
      </c>
      <c r="H32" s="120"/>
      <c r="I32" s="65">
        <f t="shared" si="4"/>
        <v>1</v>
      </c>
      <c r="J32" s="65">
        <f t="shared" si="5"/>
        <v>0</v>
      </c>
      <c r="M32" s="26" t="s">
        <v>16</v>
      </c>
      <c r="N32" s="26" t="s">
        <v>121</v>
      </c>
      <c r="O32" s="26" t="s">
        <v>91</v>
      </c>
      <c r="P32" s="165">
        <v>24</v>
      </c>
      <c r="Q32"/>
      <c r="R32" s="53">
        <f t="shared" si="1"/>
        <v>24</v>
      </c>
      <c r="S32" s="120"/>
      <c r="T32" s="65">
        <f t="shared" si="6"/>
        <v>1</v>
      </c>
      <c r="U32" s="65">
        <f t="shared" si="7"/>
        <v>0</v>
      </c>
      <c r="W32" s="26" t="s">
        <v>16</v>
      </c>
      <c r="X32" s="26" t="s">
        <v>121</v>
      </c>
      <c r="Y32" s="26" t="s">
        <v>91</v>
      </c>
      <c r="Z32" s="165">
        <v>24</v>
      </c>
      <c r="AA32" s="165">
        <v>0</v>
      </c>
      <c r="AB32" s="53">
        <f t="shared" si="2"/>
        <v>24</v>
      </c>
      <c r="AC32" s="120"/>
      <c r="AD32" s="65">
        <f t="shared" si="8"/>
        <v>1</v>
      </c>
      <c r="AE32" s="65">
        <f t="shared" si="9"/>
        <v>0</v>
      </c>
      <c r="AG32" s="26" t="s">
        <v>16</v>
      </c>
      <c r="AH32" s="26" t="s">
        <v>121</v>
      </c>
      <c r="AI32" s="26" t="s">
        <v>91</v>
      </c>
      <c r="AJ32" s="165">
        <v>23.25</v>
      </c>
      <c r="AK32" s="165">
        <v>0</v>
      </c>
      <c r="AL32" s="53">
        <f t="shared" si="3"/>
        <v>23.25</v>
      </c>
      <c r="AM32" s="120"/>
      <c r="AN32" s="65">
        <f t="shared" si="10"/>
        <v>1</v>
      </c>
      <c r="AO32" s="65">
        <f t="shared" si="11"/>
        <v>0</v>
      </c>
      <c r="AQ32" s="26" t="s">
        <v>16</v>
      </c>
      <c r="AR32" s="26" t="s">
        <v>121</v>
      </c>
      <c r="AS32" s="26" t="s">
        <v>91</v>
      </c>
      <c r="AT32" s="52">
        <v>20.55</v>
      </c>
      <c r="AU32" s="62">
        <v>3</v>
      </c>
      <c r="AV32" s="53">
        <f t="shared" si="12"/>
        <v>23.55</v>
      </c>
      <c r="AW32" s="120"/>
      <c r="AX32" s="65">
        <f t="shared" si="13"/>
        <v>0.87261146496815289</v>
      </c>
      <c r="AY32" s="65">
        <f t="shared" si="14"/>
        <v>0.12738853503184713</v>
      </c>
      <c r="AZ32" s="120"/>
      <c r="BA32" s="26" t="s">
        <v>16</v>
      </c>
      <c r="BB32" s="26" t="s">
        <v>121</v>
      </c>
      <c r="BC32" s="33">
        <v>21.4</v>
      </c>
      <c r="BD32" s="33">
        <v>3</v>
      </c>
      <c r="BE32" s="53">
        <f t="shared" si="15"/>
        <v>24.4</v>
      </c>
      <c r="BF32" s="51"/>
      <c r="BG32" s="26" t="s">
        <v>16</v>
      </c>
      <c r="BH32" s="52">
        <f t="shared" si="16"/>
        <v>23.55</v>
      </c>
      <c r="BI32" s="52">
        <f t="shared" si="17"/>
        <v>24.4</v>
      </c>
      <c r="BJ32" s="58">
        <f t="shared" si="18"/>
        <v>-3.4836065573770392E-2</v>
      </c>
      <c r="BK32" s="51"/>
      <c r="BL32" s="26" t="s">
        <v>16</v>
      </c>
      <c r="BM32" s="58">
        <f t="shared" si="19"/>
        <v>-3.971962616822422E-2</v>
      </c>
      <c r="BN32" s="58">
        <f>IFERROR(AU32/BD32-1,"")</f>
        <v>0</v>
      </c>
      <c r="BO32" s="9"/>
    </row>
    <row r="33" spans="1:67" s="3" customFormat="1">
      <c r="A33"/>
      <c r="B33" s="26" t="s">
        <v>12</v>
      </c>
      <c r="C33" s="26" t="s">
        <v>122</v>
      </c>
      <c r="D33" s="26" t="s">
        <v>91</v>
      </c>
      <c r="E33">
        <v>102</v>
      </c>
      <c r="F33">
        <v>0</v>
      </c>
      <c r="G33" s="53">
        <f t="shared" si="0"/>
        <v>102</v>
      </c>
      <c r="H33" s="120"/>
      <c r="I33" s="65">
        <f t="shared" si="4"/>
        <v>1</v>
      </c>
      <c r="J33" s="65">
        <f t="shared" si="5"/>
        <v>0</v>
      </c>
      <c r="M33" s="26" t="s">
        <v>12</v>
      </c>
      <c r="N33" s="26" t="s">
        <v>122</v>
      </c>
      <c r="O33" s="26" t="s">
        <v>91</v>
      </c>
      <c r="P33" s="165">
        <v>81</v>
      </c>
      <c r="Q33">
        <v>0</v>
      </c>
      <c r="R33" s="53">
        <f t="shared" si="1"/>
        <v>81</v>
      </c>
      <c r="S33" s="120"/>
      <c r="T33" s="65">
        <f t="shared" si="6"/>
        <v>1</v>
      </c>
      <c r="U33" s="65">
        <f t="shared" si="7"/>
        <v>0</v>
      </c>
      <c r="W33" s="26" t="s">
        <v>12</v>
      </c>
      <c r="X33" s="26" t="s">
        <v>122</v>
      </c>
      <c r="Y33" s="26" t="s">
        <v>91</v>
      </c>
      <c r="Z33" s="165">
        <v>70</v>
      </c>
      <c r="AA33" s="165">
        <v>0</v>
      </c>
      <c r="AB33" s="53">
        <f t="shared" si="2"/>
        <v>70</v>
      </c>
      <c r="AC33" s="120"/>
      <c r="AD33" s="65">
        <f t="shared" si="8"/>
        <v>1</v>
      </c>
      <c r="AE33" s="65">
        <f t="shared" si="9"/>
        <v>0</v>
      </c>
      <c r="AG33" s="26" t="s">
        <v>12</v>
      </c>
      <c r="AH33" s="26" t="s">
        <v>122</v>
      </c>
      <c r="AI33" s="26" t="s">
        <v>91</v>
      </c>
      <c r="AJ33" s="165">
        <v>66</v>
      </c>
      <c r="AK33" s="165">
        <v>3</v>
      </c>
      <c r="AL33" s="53">
        <f t="shared" si="3"/>
        <v>69</v>
      </c>
      <c r="AM33" s="120"/>
      <c r="AN33" s="65">
        <f t="shared" si="10"/>
        <v>0.95652173913043481</v>
      </c>
      <c r="AO33" s="65">
        <f t="shared" si="11"/>
        <v>4.3478260869565216E-2</v>
      </c>
      <c r="AQ33" s="26" t="s">
        <v>12</v>
      </c>
      <c r="AR33" s="26" t="s">
        <v>122</v>
      </c>
      <c r="AS33" s="26" t="s">
        <v>91</v>
      </c>
      <c r="AT33" s="52">
        <v>62</v>
      </c>
      <c r="AU33" s="62">
        <v>2</v>
      </c>
      <c r="AV33" s="53">
        <f t="shared" si="12"/>
        <v>64</v>
      </c>
      <c r="AW33" s="120"/>
      <c r="AX33" s="65">
        <f t="shared" si="13"/>
        <v>0.96875</v>
      </c>
      <c r="AY33" s="65">
        <f t="shared" si="14"/>
        <v>3.125E-2</v>
      </c>
      <c r="AZ33" s="120"/>
      <c r="BA33" s="26" t="s">
        <v>12</v>
      </c>
      <c r="BB33" s="26" t="s">
        <v>122</v>
      </c>
      <c r="BC33" s="33">
        <v>61</v>
      </c>
      <c r="BD33" s="33">
        <v>2</v>
      </c>
      <c r="BE33" s="53">
        <f t="shared" si="15"/>
        <v>63</v>
      </c>
      <c r="BF33" s="51"/>
      <c r="BG33" s="26" t="s">
        <v>12</v>
      </c>
      <c r="BH33" s="52">
        <f t="shared" si="16"/>
        <v>64</v>
      </c>
      <c r="BI33" s="52">
        <f t="shared" si="17"/>
        <v>63</v>
      </c>
      <c r="BJ33" s="58">
        <f t="shared" si="18"/>
        <v>1.5873015873015817E-2</v>
      </c>
      <c r="BK33" s="51"/>
      <c r="BL33" s="26" t="s">
        <v>12</v>
      </c>
      <c r="BM33" s="58">
        <f t="shared" si="19"/>
        <v>1.6393442622950838E-2</v>
      </c>
      <c r="BN33" s="58">
        <f>IFERROR(AU33/BD33-1,"")</f>
        <v>0</v>
      </c>
      <c r="BO33" s="9"/>
    </row>
    <row r="34" spans="1:67" s="3" customFormat="1">
      <c r="A34"/>
      <c r="B34" s="26" t="s">
        <v>19</v>
      </c>
      <c r="C34" s="26" t="s">
        <v>121</v>
      </c>
      <c r="D34" s="26" t="s">
        <v>91</v>
      </c>
      <c r="E34">
        <v>19</v>
      </c>
      <c r="F34"/>
      <c r="G34" s="53">
        <f t="shared" si="0"/>
        <v>19</v>
      </c>
      <c r="H34" s="119"/>
      <c r="I34" s="65">
        <f t="shared" si="4"/>
        <v>1</v>
      </c>
      <c r="J34" s="65">
        <f t="shared" si="5"/>
        <v>0</v>
      </c>
      <c r="M34" s="26" t="s">
        <v>19</v>
      </c>
      <c r="N34" s="26" t="s">
        <v>121</v>
      </c>
      <c r="O34" s="26" t="s">
        <v>91</v>
      </c>
      <c r="P34" s="165">
        <v>18</v>
      </c>
      <c r="Q34"/>
      <c r="R34" s="53">
        <f t="shared" si="1"/>
        <v>18</v>
      </c>
      <c r="S34" s="119"/>
      <c r="T34" s="65">
        <f t="shared" si="6"/>
        <v>1</v>
      </c>
      <c r="U34" s="65">
        <f t="shared" si="7"/>
        <v>0</v>
      </c>
      <c r="W34" s="26" t="s">
        <v>19</v>
      </c>
      <c r="X34" s="26" t="s">
        <v>121</v>
      </c>
      <c r="Y34" s="26" t="s">
        <v>91</v>
      </c>
      <c r="Z34" s="165">
        <v>18</v>
      </c>
      <c r="AA34" s="165"/>
      <c r="AB34" s="53">
        <f t="shared" si="2"/>
        <v>18</v>
      </c>
      <c r="AC34" s="119"/>
      <c r="AD34" s="65">
        <f t="shared" si="8"/>
        <v>1</v>
      </c>
      <c r="AE34" s="65">
        <f t="shared" si="9"/>
        <v>0</v>
      </c>
      <c r="AG34" s="26" t="s">
        <v>19</v>
      </c>
      <c r="AH34" s="26" t="s">
        <v>121</v>
      </c>
      <c r="AI34" s="26" t="s">
        <v>91</v>
      </c>
      <c r="AJ34" s="165">
        <v>16</v>
      </c>
      <c r="AK34" s="165"/>
      <c r="AL34" s="53">
        <f t="shared" si="3"/>
        <v>16</v>
      </c>
      <c r="AM34" s="119"/>
      <c r="AN34" s="65">
        <f t="shared" si="10"/>
        <v>1</v>
      </c>
      <c r="AO34" s="65">
        <f t="shared" si="11"/>
        <v>0</v>
      </c>
      <c r="AQ34" s="26" t="s">
        <v>19</v>
      </c>
      <c r="AR34" s="26" t="s">
        <v>121</v>
      </c>
      <c r="AS34" s="26" t="s">
        <v>91</v>
      </c>
      <c r="AT34" s="52">
        <v>15</v>
      </c>
      <c r="AU34" s="52">
        <v>0</v>
      </c>
      <c r="AV34" s="53">
        <f t="shared" si="12"/>
        <v>15</v>
      </c>
      <c r="AW34" s="119"/>
      <c r="AX34" s="65">
        <f t="shared" si="13"/>
        <v>1</v>
      </c>
      <c r="AY34" s="65">
        <f t="shared" si="14"/>
        <v>0</v>
      </c>
      <c r="AZ34" s="119"/>
      <c r="BA34" s="26" t="s">
        <v>19</v>
      </c>
      <c r="BB34" s="26" t="s">
        <v>121</v>
      </c>
      <c r="BC34" s="33">
        <v>15</v>
      </c>
      <c r="BD34" s="33">
        <v>0</v>
      </c>
      <c r="BE34" s="53">
        <f t="shared" si="15"/>
        <v>15</v>
      </c>
      <c r="BF34" s="51"/>
      <c r="BG34" s="26" t="s">
        <v>19</v>
      </c>
      <c r="BH34" s="52">
        <f t="shared" si="16"/>
        <v>15</v>
      </c>
      <c r="BI34" s="52">
        <f t="shared" si="17"/>
        <v>15</v>
      </c>
      <c r="BJ34" s="58">
        <f t="shared" si="18"/>
        <v>0</v>
      </c>
      <c r="BK34" s="51"/>
      <c r="BL34" s="26" t="s">
        <v>19</v>
      </c>
      <c r="BM34" s="58">
        <f t="shared" si="19"/>
        <v>0</v>
      </c>
      <c r="BN34" s="58"/>
      <c r="BO34" s="9"/>
    </row>
    <row r="35" spans="1:67" s="3" customFormat="1">
      <c r="A35"/>
      <c r="B35" s="26" t="s">
        <v>20</v>
      </c>
      <c r="C35" s="26" t="s">
        <v>122</v>
      </c>
      <c r="D35" s="26" t="s">
        <v>91</v>
      </c>
      <c r="E35">
        <v>73</v>
      </c>
      <c r="F35">
        <v>7</v>
      </c>
      <c r="G35" s="53">
        <f t="shared" si="0"/>
        <v>80</v>
      </c>
      <c r="H35" s="120"/>
      <c r="I35" s="65">
        <f t="shared" si="4"/>
        <v>0.91249999999999998</v>
      </c>
      <c r="J35" s="65">
        <f t="shared" si="5"/>
        <v>8.7499999999999994E-2</v>
      </c>
      <c r="M35" s="26" t="s">
        <v>20</v>
      </c>
      <c r="N35" s="26" t="s">
        <v>122</v>
      </c>
      <c r="O35" s="26" t="s">
        <v>91</v>
      </c>
      <c r="P35" s="165">
        <v>65</v>
      </c>
      <c r="Q35">
        <v>7</v>
      </c>
      <c r="R35" s="53">
        <f t="shared" si="1"/>
        <v>72</v>
      </c>
      <c r="S35" s="120"/>
      <c r="T35" s="65">
        <f t="shared" si="6"/>
        <v>0.90277777777777779</v>
      </c>
      <c r="U35" s="65">
        <f t="shared" si="7"/>
        <v>9.7222222222222224E-2</v>
      </c>
      <c r="W35" s="26" t="s">
        <v>20</v>
      </c>
      <c r="X35" s="26" t="s">
        <v>122</v>
      </c>
      <c r="Y35" s="26" t="s">
        <v>91</v>
      </c>
      <c r="Z35" s="165">
        <v>65</v>
      </c>
      <c r="AA35" s="165">
        <v>8</v>
      </c>
      <c r="AB35" s="53">
        <f t="shared" si="2"/>
        <v>73</v>
      </c>
      <c r="AC35" s="120"/>
      <c r="AD35" s="65">
        <f t="shared" si="8"/>
        <v>0.8904109589041096</v>
      </c>
      <c r="AE35" s="65">
        <f t="shared" si="9"/>
        <v>0.1095890410958904</v>
      </c>
      <c r="AG35" s="26" t="s">
        <v>20</v>
      </c>
      <c r="AH35" s="26" t="s">
        <v>122</v>
      </c>
      <c r="AI35" s="26" t="s">
        <v>91</v>
      </c>
      <c r="AJ35" s="165">
        <v>65</v>
      </c>
      <c r="AK35" s="165">
        <v>8</v>
      </c>
      <c r="AL35" s="53">
        <f t="shared" si="3"/>
        <v>73</v>
      </c>
      <c r="AM35" s="120"/>
      <c r="AN35" s="65">
        <f t="shared" si="10"/>
        <v>0.8904109589041096</v>
      </c>
      <c r="AO35" s="65">
        <f t="shared" si="11"/>
        <v>0.1095890410958904</v>
      </c>
      <c r="AQ35" s="26" t="s">
        <v>20</v>
      </c>
      <c r="AR35" s="26" t="s">
        <v>122</v>
      </c>
      <c r="AS35" s="26" t="s">
        <v>91</v>
      </c>
      <c r="AT35" s="52">
        <v>63</v>
      </c>
      <c r="AU35" s="62">
        <v>8</v>
      </c>
      <c r="AV35" s="53">
        <f t="shared" si="12"/>
        <v>71</v>
      </c>
      <c r="AW35" s="120"/>
      <c r="AX35" s="65">
        <f t="shared" si="13"/>
        <v>0.88732394366197187</v>
      </c>
      <c r="AY35" s="65">
        <f t="shared" si="14"/>
        <v>0.11267605633802817</v>
      </c>
      <c r="AZ35" s="120"/>
      <c r="BA35" s="26" t="s">
        <v>20</v>
      </c>
      <c r="BB35" s="26" t="s">
        <v>122</v>
      </c>
      <c r="BC35" s="33">
        <v>58</v>
      </c>
      <c r="BD35" s="33">
        <v>8</v>
      </c>
      <c r="BE35" s="53">
        <f t="shared" si="15"/>
        <v>66</v>
      </c>
      <c r="BF35" s="51"/>
      <c r="BG35" s="26" t="s">
        <v>20</v>
      </c>
      <c r="BH35" s="52">
        <f t="shared" si="16"/>
        <v>71</v>
      </c>
      <c r="BI35" s="52">
        <f t="shared" si="17"/>
        <v>66</v>
      </c>
      <c r="BJ35" s="58">
        <f t="shared" si="18"/>
        <v>7.575757575757569E-2</v>
      </c>
      <c r="BK35" s="51"/>
      <c r="BL35" s="26" t="s">
        <v>20</v>
      </c>
      <c r="BM35" s="58">
        <f t="shared" si="19"/>
        <v>8.6206896551724199E-2</v>
      </c>
      <c r="BN35" s="58">
        <f>IFERROR(AU35/BD35-1,"")</f>
        <v>0</v>
      </c>
    </row>
    <row r="36" spans="1:67" s="3" customFormat="1">
      <c r="A36"/>
      <c r="B36" s="26" t="s">
        <v>8</v>
      </c>
      <c r="C36" s="26" t="s">
        <v>119</v>
      </c>
      <c r="D36" s="26" t="s">
        <v>91</v>
      </c>
      <c r="E36">
        <v>13</v>
      </c>
      <c r="F36">
        <v>4</v>
      </c>
      <c r="G36" s="53">
        <f t="shared" si="0"/>
        <v>17</v>
      </c>
      <c r="H36" s="119"/>
      <c r="I36" s="65">
        <f t="shared" si="4"/>
        <v>0.76470588235294112</v>
      </c>
      <c r="J36" s="65">
        <f t="shared" si="5"/>
        <v>0.23529411764705882</v>
      </c>
      <c r="M36" s="26" t="s">
        <v>8</v>
      </c>
      <c r="N36" s="26" t="s">
        <v>119</v>
      </c>
      <c r="O36" s="26" t="s">
        <v>91</v>
      </c>
      <c r="P36" s="165">
        <v>13</v>
      </c>
      <c r="Q36">
        <v>3</v>
      </c>
      <c r="R36" s="53">
        <f t="shared" si="1"/>
        <v>16</v>
      </c>
      <c r="S36" s="119"/>
      <c r="T36" s="65">
        <f t="shared" si="6"/>
        <v>0.8125</v>
      </c>
      <c r="U36" s="65">
        <f t="shared" si="7"/>
        <v>0.1875</v>
      </c>
      <c r="W36" s="26" t="s">
        <v>8</v>
      </c>
      <c r="X36" s="26" t="s">
        <v>119</v>
      </c>
      <c r="Y36" s="26" t="s">
        <v>91</v>
      </c>
      <c r="Z36" s="165">
        <v>13</v>
      </c>
      <c r="AA36" s="165">
        <v>4</v>
      </c>
      <c r="AB36" s="53">
        <f t="shared" si="2"/>
        <v>17</v>
      </c>
      <c r="AC36" s="119"/>
      <c r="AD36" s="65">
        <f t="shared" si="8"/>
        <v>0.76470588235294112</v>
      </c>
      <c r="AE36" s="65">
        <f t="shared" si="9"/>
        <v>0.23529411764705882</v>
      </c>
      <c r="AG36" s="26" t="s">
        <v>8</v>
      </c>
      <c r="AH36" s="26" t="s">
        <v>119</v>
      </c>
      <c r="AI36" s="26" t="s">
        <v>91</v>
      </c>
      <c r="AJ36" s="165">
        <v>11</v>
      </c>
      <c r="AK36" s="165">
        <v>5</v>
      </c>
      <c r="AL36" s="53">
        <f t="shared" si="3"/>
        <v>16</v>
      </c>
      <c r="AM36" s="119"/>
      <c r="AN36" s="65">
        <f t="shared" si="10"/>
        <v>0.6875</v>
      </c>
      <c r="AO36" s="65">
        <f t="shared" si="11"/>
        <v>0.3125</v>
      </c>
      <c r="AQ36" s="26" t="s">
        <v>8</v>
      </c>
      <c r="AR36" s="26" t="s">
        <v>119</v>
      </c>
      <c r="AS36" s="26" t="s">
        <v>91</v>
      </c>
      <c r="AT36" s="47">
        <v>10</v>
      </c>
      <c r="AU36" s="47">
        <v>4</v>
      </c>
      <c r="AV36" s="53">
        <f t="shared" si="12"/>
        <v>14</v>
      </c>
      <c r="AW36" s="119"/>
      <c r="AX36" s="65">
        <f t="shared" si="13"/>
        <v>0.7142857142857143</v>
      </c>
      <c r="AY36" s="65">
        <f t="shared" si="14"/>
        <v>0.2857142857142857</v>
      </c>
      <c r="AZ36" s="119"/>
      <c r="BA36" s="26" t="s">
        <v>8</v>
      </c>
      <c r="BB36" s="26" t="s">
        <v>119</v>
      </c>
      <c r="BC36" s="33">
        <v>10</v>
      </c>
      <c r="BD36" s="33">
        <v>4</v>
      </c>
      <c r="BE36" s="53">
        <f t="shared" si="15"/>
        <v>14</v>
      </c>
      <c r="BF36" s="51"/>
      <c r="BG36" s="26" t="s">
        <v>8</v>
      </c>
      <c r="BH36" s="52">
        <f t="shared" si="16"/>
        <v>14</v>
      </c>
      <c r="BI36" s="52">
        <f t="shared" si="17"/>
        <v>14</v>
      </c>
      <c r="BJ36" s="58">
        <f t="shared" si="18"/>
        <v>0</v>
      </c>
      <c r="BK36" s="51"/>
      <c r="BL36" s="26" t="s">
        <v>8</v>
      </c>
      <c r="BM36" s="58">
        <f t="shared" si="19"/>
        <v>0</v>
      </c>
      <c r="BN36" s="58">
        <f>IFERROR(AU36/BD36-1,"")</f>
        <v>0</v>
      </c>
    </row>
    <row r="37" spans="1:67" s="3" customFormat="1">
      <c r="A37"/>
      <c r="B37" s="26" t="s">
        <v>15</v>
      </c>
      <c r="C37" s="26" t="s">
        <v>122</v>
      </c>
      <c r="D37" s="26" t="s">
        <v>91</v>
      </c>
      <c r="E37">
        <v>9</v>
      </c>
      <c r="F37">
        <v>90</v>
      </c>
      <c r="G37" s="53">
        <f t="shared" si="0"/>
        <v>99</v>
      </c>
      <c r="H37" s="120"/>
      <c r="I37" s="65">
        <f t="shared" si="4"/>
        <v>9.0909090909090912E-2</v>
      </c>
      <c r="J37" s="65">
        <f t="shared" si="5"/>
        <v>0.90909090909090906</v>
      </c>
      <c r="M37" s="26" t="s">
        <v>15</v>
      </c>
      <c r="N37" s="26" t="s">
        <v>122</v>
      </c>
      <c r="O37" s="26" t="s">
        <v>91</v>
      </c>
      <c r="P37" s="165">
        <v>9</v>
      </c>
      <c r="Q37">
        <v>90</v>
      </c>
      <c r="R37" s="53">
        <f t="shared" si="1"/>
        <v>99</v>
      </c>
      <c r="S37" s="120"/>
      <c r="T37" s="65">
        <f t="shared" si="6"/>
        <v>9.0909090909090912E-2</v>
      </c>
      <c r="U37" s="65">
        <f t="shared" si="7"/>
        <v>0.90909090909090906</v>
      </c>
      <c r="W37" s="26" t="s">
        <v>15</v>
      </c>
      <c r="X37" s="26" t="s">
        <v>122</v>
      </c>
      <c r="Y37" s="26" t="s">
        <v>91</v>
      </c>
      <c r="Z37" s="165">
        <v>9</v>
      </c>
      <c r="AA37" s="165">
        <v>90</v>
      </c>
      <c r="AB37" s="53">
        <f t="shared" si="2"/>
        <v>99</v>
      </c>
      <c r="AC37" s="120"/>
      <c r="AD37" s="65">
        <f t="shared" si="8"/>
        <v>9.0909090909090912E-2</v>
      </c>
      <c r="AE37" s="65">
        <f t="shared" si="9"/>
        <v>0.90909090909090906</v>
      </c>
      <c r="AG37" s="26" t="s">
        <v>15</v>
      </c>
      <c r="AH37" s="26" t="s">
        <v>122</v>
      </c>
      <c r="AI37" s="26" t="s">
        <v>91</v>
      </c>
      <c r="AJ37" s="165">
        <v>10</v>
      </c>
      <c r="AK37" s="165">
        <v>60</v>
      </c>
      <c r="AL37" s="53">
        <f t="shared" si="3"/>
        <v>70</v>
      </c>
      <c r="AM37" s="120"/>
      <c r="AN37" s="65">
        <f t="shared" si="10"/>
        <v>0.14285714285714285</v>
      </c>
      <c r="AO37" s="65">
        <f t="shared" si="11"/>
        <v>0.8571428571428571</v>
      </c>
      <c r="AQ37" s="26" t="s">
        <v>15</v>
      </c>
      <c r="AR37" s="26" t="s">
        <v>122</v>
      </c>
      <c r="AS37" s="26" t="s">
        <v>91</v>
      </c>
      <c r="AT37" s="52">
        <v>90</v>
      </c>
      <c r="AU37" s="52">
        <v>50</v>
      </c>
      <c r="AV37" s="53">
        <f t="shared" si="12"/>
        <v>140</v>
      </c>
      <c r="AW37" s="120"/>
      <c r="AX37" s="65">
        <f t="shared" si="13"/>
        <v>0.6428571428571429</v>
      </c>
      <c r="AY37" s="65">
        <f t="shared" si="14"/>
        <v>0.35714285714285715</v>
      </c>
      <c r="AZ37" s="120"/>
      <c r="BA37" s="26" t="s">
        <v>15</v>
      </c>
      <c r="BB37" s="26" t="s">
        <v>122</v>
      </c>
      <c r="BC37" s="33">
        <v>40</v>
      </c>
      <c r="BD37" s="33">
        <v>2</v>
      </c>
      <c r="BE37" s="53">
        <f t="shared" si="15"/>
        <v>42</v>
      </c>
      <c r="BF37" s="51"/>
      <c r="BG37" s="26" t="s">
        <v>15</v>
      </c>
      <c r="BH37" s="52">
        <f t="shared" si="16"/>
        <v>140</v>
      </c>
      <c r="BI37" s="52">
        <f t="shared" si="17"/>
        <v>42</v>
      </c>
      <c r="BJ37" s="58">
        <f t="shared" si="18"/>
        <v>2.3333333333333335</v>
      </c>
      <c r="BK37" s="51"/>
      <c r="BL37" s="26" t="s">
        <v>15</v>
      </c>
      <c r="BM37" s="58">
        <f t="shared" si="19"/>
        <v>1.25</v>
      </c>
      <c r="BN37" s="58">
        <f>IFERROR(AU37/BD37-1,"")</f>
        <v>24</v>
      </c>
    </row>
    <row r="38" spans="1:67" s="3" customFormat="1">
      <c r="A38"/>
      <c r="B38" s="26" t="s">
        <v>6</v>
      </c>
      <c r="C38" s="26" t="s">
        <v>121</v>
      </c>
      <c r="D38" s="26" t="s">
        <v>91</v>
      </c>
      <c r="E38">
        <v>86</v>
      </c>
      <c r="F38">
        <v>0</v>
      </c>
      <c r="G38" s="53">
        <f t="shared" si="0"/>
        <v>86</v>
      </c>
      <c r="H38" s="120"/>
      <c r="I38" s="65">
        <f t="shared" si="4"/>
        <v>1</v>
      </c>
      <c r="J38" s="65">
        <f t="shared" si="5"/>
        <v>0</v>
      </c>
      <c r="K38" s="9"/>
      <c r="M38" s="26" t="s">
        <v>6</v>
      </c>
      <c r="N38" s="26" t="s">
        <v>121</v>
      </c>
      <c r="O38" s="26" t="s">
        <v>91</v>
      </c>
      <c r="P38" s="165">
        <v>83</v>
      </c>
      <c r="Q38">
        <v>0</v>
      </c>
      <c r="R38" s="53">
        <f t="shared" si="1"/>
        <v>83</v>
      </c>
      <c r="S38" s="120"/>
      <c r="T38" s="65">
        <f t="shared" si="6"/>
        <v>1</v>
      </c>
      <c r="U38" s="65">
        <f t="shared" si="7"/>
        <v>0</v>
      </c>
      <c r="V38" s="9"/>
      <c r="W38" s="26" t="s">
        <v>6</v>
      </c>
      <c r="X38" s="26" t="s">
        <v>121</v>
      </c>
      <c r="Y38" s="26" t="s">
        <v>91</v>
      </c>
      <c r="Z38" s="165">
        <v>67</v>
      </c>
      <c r="AA38" s="165">
        <v>0</v>
      </c>
      <c r="AB38" s="53">
        <f t="shared" si="2"/>
        <v>67</v>
      </c>
      <c r="AC38" s="120"/>
      <c r="AD38" s="65">
        <f t="shared" si="8"/>
        <v>1</v>
      </c>
      <c r="AE38" s="65">
        <f t="shared" si="9"/>
        <v>0</v>
      </c>
      <c r="AF38" s="9"/>
      <c r="AG38" s="26" t="s">
        <v>6</v>
      </c>
      <c r="AH38" s="26" t="s">
        <v>121</v>
      </c>
      <c r="AI38" s="26" t="s">
        <v>91</v>
      </c>
      <c r="AJ38" s="165">
        <v>66</v>
      </c>
      <c r="AK38" s="165">
        <v>0</v>
      </c>
      <c r="AL38" s="53">
        <f t="shared" si="3"/>
        <v>66</v>
      </c>
      <c r="AM38" s="120"/>
      <c r="AN38" s="65">
        <f t="shared" si="10"/>
        <v>1</v>
      </c>
      <c r="AO38" s="65">
        <f t="shared" si="11"/>
        <v>0</v>
      </c>
      <c r="AP38" s="9"/>
      <c r="AQ38" s="26" t="s">
        <v>6</v>
      </c>
      <c r="AR38" s="26" t="s">
        <v>121</v>
      </c>
      <c r="AS38" s="26" t="s">
        <v>91</v>
      </c>
      <c r="AT38" s="52">
        <v>66</v>
      </c>
      <c r="AU38" s="52">
        <v>0</v>
      </c>
      <c r="AV38" s="53">
        <f t="shared" si="12"/>
        <v>66</v>
      </c>
      <c r="AW38" s="120"/>
      <c r="AX38" s="65">
        <f t="shared" si="13"/>
        <v>1</v>
      </c>
      <c r="AY38" s="65">
        <f t="shared" si="14"/>
        <v>0</v>
      </c>
      <c r="AZ38" s="120"/>
      <c r="BA38" s="26" t="s">
        <v>6</v>
      </c>
      <c r="BB38" s="26" t="s">
        <v>121</v>
      </c>
      <c r="BC38" s="33">
        <v>65</v>
      </c>
      <c r="BD38" s="33">
        <v>0</v>
      </c>
      <c r="BE38" s="53">
        <f t="shared" si="15"/>
        <v>65</v>
      </c>
      <c r="BF38" s="51"/>
      <c r="BG38" s="26" t="s">
        <v>6</v>
      </c>
      <c r="BH38" s="52">
        <f t="shared" si="16"/>
        <v>66</v>
      </c>
      <c r="BI38" s="52">
        <f t="shared" si="17"/>
        <v>65</v>
      </c>
      <c r="BJ38" s="58">
        <f t="shared" si="18"/>
        <v>1.538461538461533E-2</v>
      </c>
      <c r="BK38" s="51"/>
      <c r="BL38" s="26" t="s">
        <v>6</v>
      </c>
      <c r="BM38" s="58">
        <f t="shared" si="19"/>
        <v>1.538461538461533E-2</v>
      </c>
      <c r="BN38" s="58"/>
      <c r="BO38" s="9"/>
    </row>
    <row r="39" spans="1:67" s="3" customFormat="1">
      <c r="A39"/>
      <c r="B39" s="26" t="s">
        <v>11</v>
      </c>
      <c r="C39" s="26" t="s">
        <v>122</v>
      </c>
      <c r="D39" s="26" t="s">
        <v>91</v>
      </c>
      <c r="E39">
        <v>12.7</v>
      </c>
      <c r="F39">
        <v>3.5</v>
      </c>
      <c r="G39" s="53">
        <f t="shared" si="0"/>
        <v>16.2</v>
      </c>
      <c r="H39" s="119"/>
      <c r="I39" s="65">
        <f t="shared" si="4"/>
        <v>0.78395061728395066</v>
      </c>
      <c r="J39" s="65">
        <f t="shared" si="5"/>
        <v>0.2160493827160494</v>
      </c>
      <c r="M39" s="26" t="s">
        <v>11</v>
      </c>
      <c r="N39" s="26" t="s">
        <v>122</v>
      </c>
      <c r="O39" s="26" t="s">
        <v>91</v>
      </c>
      <c r="P39" s="165">
        <v>14.3</v>
      </c>
      <c r="Q39">
        <v>2.8</v>
      </c>
      <c r="R39" s="53">
        <f t="shared" si="1"/>
        <v>17.100000000000001</v>
      </c>
      <c r="S39" s="119"/>
      <c r="T39" s="65">
        <f t="shared" si="6"/>
        <v>0.83625730994152048</v>
      </c>
      <c r="U39" s="65">
        <f t="shared" si="7"/>
        <v>0.1637426900584795</v>
      </c>
      <c r="W39" s="26" t="s">
        <v>11</v>
      </c>
      <c r="X39" s="26" t="s">
        <v>122</v>
      </c>
      <c r="Y39" s="26" t="s">
        <v>91</v>
      </c>
      <c r="Z39" s="165">
        <v>16</v>
      </c>
      <c r="AA39" s="165">
        <v>2.5</v>
      </c>
      <c r="AB39" s="53">
        <f t="shared" si="2"/>
        <v>18.5</v>
      </c>
      <c r="AC39" s="119"/>
      <c r="AD39" s="65">
        <f t="shared" si="8"/>
        <v>0.86486486486486491</v>
      </c>
      <c r="AE39" s="65">
        <f t="shared" si="9"/>
        <v>0.13513513513513514</v>
      </c>
      <c r="AG39" s="26" t="s">
        <v>11</v>
      </c>
      <c r="AH39" s="26" t="s">
        <v>122</v>
      </c>
      <c r="AI39" s="26" t="s">
        <v>91</v>
      </c>
      <c r="AJ39" s="165">
        <v>14</v>
      </c>
      <c r="AK39" s="165"/>
      <c r="AL39" s="53">
        <f t="shared" si="3"/>
        <v>14</v>
      </c>
      <c r="AM39" s="119"/>
      <c r="AN39" s="65">
        <f t="shared" si="10"/>
        <v>1</v>
      </c>
      <c r="AO39" s="65">
        <f t="shared" si="11"/>
        <v>0</v>
      </c>
      <c r="AQ39" s="26" t="s">
        <v>11</v>
      </c>
      <c r="AR39" s="26" t="s">
        <v>122</v>
      </c>
      <c r="AS39" s="26" t="s">
        <v>91</v>
      </c>
      <c r="AT39" s="52">
        <v>14</v>
      </c>
      <c r="AU39" s="92">
        <v>2.35</v>
      </c>
      <c r="AV39" s="53">
        <f t="shared" si="12"/>
        <v>16.350000000000001</v>
      </c>
      <c r="AW39" s="119"/>
      <c r="AX39" s="65">
        <f t="shared" si="13"/>
        <v>0.85626911314984699</v>
      </c>
      <c r="AY39" s="65">
        <f t="shared" si="14"/>
        <v>0.14373088685015289</v>
      </c>
      <c r="AZ39" s="119"/>
      <c r="BA39" s="26" t="s">
        <v>11</v>
      </c>
      <c r="BB39" s="26" t="s">
        <v>122</v>
      </c>
      <c r="BC39" s="33">
        <v>12</v>
      </c>
      <c r="BD39" s="33">
        <v>2.35</v>
      </c>
      <c r="BE39" s="53">
        <f t="shared" si="15"/>
        <v>14.35</v>
      </c>
      <c r="BF39" s="51"/>
      <c r="BG39" s="75" t="s">
        <v>11</v>
      </c>
      <c r="BH39" s="76">
        <f t="shared" si="16"/>
        <v>16.350000000000001</v>
      </c>
      <c r="BI39" s="76">
        <f t="shared" si="17"/>
        <v>14.35</v>
      </c>
      <c r="BJ39" s="77">
        <f t="shared" si="18"/>
        <v>0.13937282229965176</v>
      </c>
      <c r="BK39" s="51"/>
      <c r="BL39" s="75" t="s">
        <v>11</v>
      </c>
      <c r="BM39" s="58">
        <f t="shared" si="19"/>
        <v>0.16666666666666674</v>
      </c>
      <c r="BN39" s="58">
        <f>IFERROR(AU39/BD39-1,"")</f>
        <v>0</v>
      </c>
    </row>
    <row r="40" spans="1:67">
      <c r="A40"/>
      <c r="B40" s="26" t="s">
        <v>26</v>
      </c>
      <c r="C40" s="26" t="s">
        <v>121</v>
      </c>
      <c r="D40" s="26" t="s">
        <v>91</v>
      </c>
      <c r="E40">
        <v>246</v>
      </c>
      <c r="F40">
        <v>1</v>
      </c>
      <c r="G40" s="53">
        <f t="shared" si="0"/>
        <v>247</v>
      </c>
      <c r="H40" s="119"/>
      <c r="I40" s="65">
        <f t="shared" si="4"/>
        <v>0.99595141700404854</v>
      </c>
      <c r="J40" s="65">
        <f t="shared" si="5"/>
        <v>4.048582995951417E-3</v>
      </c>
      <c r="L40" s="3"/>
      <c r="M40" s="26" t="s">
        <v>26</v>
      </c>
      <c r="N40" s="26" t="s">
        <v>121</v>
      </c>
      <c r="O40" s="26" t="s">
        <v>91</v>
      </c>
      <c r="P40" s="165">
        <v>242</v>
      </c>
      <c r="Q40"/>
      <c r="R40" s="53">
        <f t="shared" si="1"/>
        <v>242</v>
      </c>
      <c r="S40" s="119"/>
      <c r="T40" s="65">
        <f t="shared" si="6"/>
        <v>1</v>
      </c>
      <c r="U40" s="65">
        <f t="shared" si="7"/>
        <v>0</v>
      </c>
      <c r="W40" s="26" t="s">
        <v>26</v>
      </c>
      <c r="X40" s="26" t="s">
        <v>121</v>
      </c>
      <c r="Y40" s="26" t="s">
        <v>91</v>
      </c>
      <c r="Z40" s="165">
        <v>140</v>
      </c>
      <c r="AA40" s="165"/>
      <c r="AB40" s="53">
        <f t="shared" si="2"/>
        <v>140</v>
      </c>
      <c r="AC40" s="119"/>
      <c r="AD40" s="65">
        <f t="shared" si="8"/>
        <v>1</v>
      </c>
      <c r="AE40" s="65">
        <f t="shared" si="9"/>
        <v>0</v>
      </c>
      <c r="AG40" s="26" t="s">
        <v>26</v>
      </c>
      <c r="AH40" s="26" t="s">
        <v>121</v>
      </c>
      <c r="AI40" s="26" t="s">
        <v>91</v>
      </c>
      <c r="AJ40" s="165">
        <v>166</v>
      </c>
      <c r="AK40" s="165"/>
      <c r="AL40" s="53">
        <f t="shared" si="3"/>
        <v>166</v>
      </c>
      <c r="AM40" s="119"/>
      <c r="AN40" s="65">
        <f t="shared" si="10"/>
        <v>1</v>
      </c>
      <c r="AO40" s="65">
        <f t="shared" si="11"/>
        <v>0</v>
      </c>
      <c r="AQ40" s="28" t="s">
        <v>26</v>
      </c>
      <c r="AR40" s="26" t="s">
        <v>121</v>
      </c>
      <c r="AS40" s="28" t="s">
        <v>91</v>
      </c>
      <c r="AT40" s="47" t="s">
        <v>79</v>
      </c>
      <c r="AU40" s="47" t="s">
        <v>79</v>
      </c>
      <c r="AV40" s="53">
        <f t="shared" si="12"/>
        <v>0</v>
      </c>
      <c r="AW40" s="119"/>
      <c r="AX40" s="65" t="str">
        <f t="shared" si="13"/>
        <v/>
      </c>
      <c r="AY40" s="65" t="str">
        <f t="shared" si="14"/>
        <v/>
      </c>
      <c r="AZ40" s="119"/>
      <c r="BA40" s="28" t="s">
        <v>26</v>
      </c>
      <c r="BB40" s="26" t="s">
        <v>121</v>
      </c>
      <c r="BC40" s="33" t="s">
        <v>79</v>
      </c>
      <c r="BD40" s="33" t="s">
        <v>79</v>
      </c>
      <c r="BE40" s="53">
        <f t="shared" si="15"/>
        <v>0</v>
      </c>
      <c r="BF40" s="51"/>
      <c r="BG40" s="28" t="s">
        <v>26</v>
      </c>
      <c r="BH40" s="52">
        <f t="shared" si="16"/>
        <v>0</v>
      </c>
      <c r="BI40" s="52">
        <f t="shared" si="17"/>
        <v>0</v>
      </c>
      <c r="BJ40" s="58" t="str">
        <f t="shared" si="18"/>
        <v/>
      </c>
      <c r="BK40" s="51"/>
      <c r="BL40" s="28" t="s">
        <v>26</v>
      </c>
      <c r="BM40" s="58" t="str">
        <f t="shared" si="19"/>
        <v/>
      </c>
      <c r="BN40" s="58" t="str">
        <f>IFERROR(AU40/BD40-1,"")</f>
        <v/>
      </c>
      <c r="BO40" s="3"/>
    </row>
    <row r="41" spans="1:67">
      <c r="A41"/>
      <c r="B41" s="153" t="s">
        <v>125</v>
      </c>
      <c r="C41" s="26" t="s">
        <v>119</v>
      </c>
      <c r="D41" s="26" t="s">
        <v>91</v>
      </c>
      <c r="E41">
        <v>178</v>
      </c>
      <c r="F41">
        <v>3</v>
      </c>
      <c r="G41" s="53">
        <f t="shared" si="0"/>
        <v>181</v>
      </c>
      <c r="H41" s="120"/>
      <c r="I41" s="65">
        <f t="shared" si="4"/>
        <v>0.98342541436464093</v>
      </c>
      <c r="J41" s="65">
        <f t="shared" si="5"/>
        <v>1.6574585635359115E-2</v>
      </c>
      <c r="M41" s="153" t="s">
        <v>125</v>
      </c>
      <c r="N41" s="26" t="s">
        <v>119</v>
      </c>
      <c r="O41" s="26" t="s">
        <v>91</v>
      </c>
      <c r="P41" s="165">
        <v>190</v>
      </c>
      <c r="Q41">
        <v>3</v>
      </c>
      <c r="R41" s="53">
        <f t="shared" si="1"/>
        <v>193</v>
      </c>
      <c r="S41" s="120"/>
      <c r="T41" s="65">
        <f t="shared" si="6"/>
        <v>0.98445595854922274</v>
      </c>
      <c r="U41" s="65">
        <f t="shared" si="7"/>
        <v>1.5544041450777202E-2</v>
      </c>
      <c r="W41" s="153" t="s">
        <v>125</v>
      </c>
      <c r="X41" s="26" t="s">
        <v>119</v>
      </c>
      <c r="Y41" s="26" t="s">
        <v>91</v>
      </c>
      <c r="Z41" s="165">
        <v>148</v>
      </c>
      <c r="AA41" s="165">
        <v>4</v>
      </c>
      <c r="AB41" s="53">
        <f t="shared" si="2"/>
        <v>152</v>
      </c>
      <c r="AC41" s="120"/>
      <c r="AD41" s="65">
        <f t="shared" si="8"/>
        <v>0.97368421052631582</v>
      </c>
      <c r="AE41" s="65">
        <f t="shared" si="9"/>
        <v>2.6315789473684209E-2</v>
      </c>
      <c r="AG41" s="153" t="s">
        <v>125</v>
      </c>
      <c r="AH41" s="26" t="s">
        <v>119</v>
      </c>
      <c r="AI41" s="26" t="s">
        <v>91</v>
      </c>
      <c r="AJ41" s="165">
        <v>80</v>
      </c>
      <c r="AK41" s="165">
        <v>3</v>
      </c>
      <c r="AL41" s="53">
        <f t="shared" si="3"/>
        <v>83</v>
      </c>
      <c r="AM41" s="120"/>
      <c r="AN41" s="65">
        <f t="shared" si="10"/>
        <v>0.96385542168674698</v>
      </c>
      <c r="AO41" s="65">
        <f t="shared" si="11"/>
        <v>3.614457831325301E-2</v>
      </c>
      <c r="AQ41" s="153" t="s">
        <v>125</v>
      </c>
      <c r="AR41" s="26" t="s">
        <v>119</v>
      </c>
      <c r="AS41" s="26" t="s">
        <v>91</v>
      </c>
      <c r="AT41" s="52">
        <v>80</v>
      </c>
      <c r="AU41" s="188">
        <v>2</v>
      </c>
      <c r="AV41" s="53">
        <f t="shared" si="12"/>
        <v>82</v>
      </c>
      <c r="AW41" s="120"/>
      <c r="AX41" s="65">
        <f t="shared" si="13"/>
        <v>0.97560975609756095</v>
      </c>
      <c r="AY41" s="65">
        <f t="shared" si="14"/>
        <v>2.4390243902439025E-2</v>
      </c>
      <c r="AZ41" s="120"/>
      <c r="BA41" s="153" t="s">
        <v>125</v>
      </c>
      <c r="BB41" s="26" t="s">
        <v>119</v>
      </c>
      <c r="BC41" s="33">
        <v>100</v>
      </c>
      <c r="BD41" s="33">
        <v>2</v>
      </c>
      <c r="BE41" s="53">
        <f t="shared" si="15"/>
        <v>102</v>
      </c>
      <c r="BF41" s="51"/>
      <c r="BG41" s="26" t="s">
        <v>22</v>
      </c>
      <c r="BH41" s="52">
        <f t="shared" si="16"/>
        <v>82</v>
      </c>
      <c r="BI41" s="52">
        <f t="shared" si="17"/>
        <v>102</v>
      </c>
      <c r="BJ41" s="58">
        <f t="shared" si="18"/>
        <v>-0.19607843137254899</v>
      </c>
      <c r="BK41" s="51"/>
      <c r="BL41" s="26" t="s">
        <v>22</v>
      </c>
      <c r="BM41" s="58">
        <f t="shared" si="19"/>
        <v>-0.19999999999999996</v>
      </c>
      <c r="BN41" s="58">
        <f>IFERROR(AU41/BD41-1,"")</f>
        <v>0</v>
      </c>
    </row>
    <row r="42" spans="1:67">
      <c r="A42"/>
      <c r="B42" s="28" t="s">
        <v>169</v>
      </c>
      <c r="C42" s="26" t="s">
        <v>121</v>
      </c>
      <c r="D42" s="26" t="s">
        <v>91</v>
      </c>
      <c r="G42" s="53">
        <f t="shared" si="0"/>
        <v>0</v>
      </c>
      <c r="H42" s="119"/>
      <c r="I42" s="65" t="str">
        <f t="shared" ref="I42:I50" si="20">IFERROR(E43/G42,"")</f>
        <v/>
      </c>
      <c r="J42" s="65" t="str">
        <f t="shared" ref="J42:J50" si="21">IFERROR(F43/G42,"")</f>
        <v/>
      </c>
      <c r="M42" s="28" t="s">
        <v>169</v>
      </c>
      <c r="N42" s="26" t="s">
        <v>121</v>
      </c>
      <c r="O42" s="26" t="s">
        <v>91</v>
      </c>
      <c r="P42" s="165"/>
      <c r="Q42"/>
      <c r="R42" s="53">
        <f t="shared" si="1"/>
        <v>0</v>
      </c>
      <c r="S42" s="119"/>
      <c r="T42" s="65" t="str">
        <f t="shared" si="6"/>
        <v/>
      </c>
      <c r="U42" s="65" t="str">
        <f t="shared" si="7"/>
        <v/>
      </c>
      <c r="W42" s="28" t="s">
        <v>169</v>
      </c>
      <c r="X42" s="26" t="s">
        <v>121</v>
      </c>
      <c r="Y42" s="26" t="s">
        <v>91</v>
      </c>
      <c r="Z42" s="165">
        <v>3</v>
      </c>
      <c r="AA42" s="165"/>
      <c r="AB42" s="53">
        <f t="shared" si="2"/>
        <v>3</v>
      </c>
      <c r="AC42" s="119"/>
      <c r="AD42" s="65">
        <f t="shared" si="8"/>
        <v>1</v>
      </c>
      <c r="AE42" s="65">
        <f t="shared" si="9"/>
        <v>0</v>
      </c>
      <c r="AG42" s="28" t="s">
        <v>169</v>
      </c>
      <c r="AH42" s="26" t="s">
        <v>121</v>
      </c>
      <c r="AI42" s="26" t="s">
        <v>91</v>
      </c>
      <c r="AJ42" s="165">
        <v>3</v>
      </c>
      <c r="AK42" s="165"/>
      <c r="AL42" s="53">
        <f t="shared" si="3"/>
        <v>3</v>
      </c>
      <c r="AM42" s="119"/>
      <c r="AN42" s="65">
        <f t="shared" si="10"/>
        <v>1</v>
      </c>
      <c r="AO42" s="65">
        <f t="shared" si="11"/>
        <v>0</v>
      </c>
      <c r="AQ42" s="28" t="s">
        <v>35</v>
      </c>
      <c r="AR42" s="26" t="s">
        <v>121</v>
      </c>
      <c r="AS42" s="28" t="s">
        <v>91</v>
      </c>
      <c r="AT42" s="52">
        <v>2</v>
      </c>
      <c r="AU42" s="52">
        <v>0</v>
      </c>
      <c r="AV42" s="53">
        <f t="shared" si="12"/>
        <v>2</v>
      </c>
      <c r="AW42" s="119"/>
      <c r="AX42" s="65">
        <f t="shared" si="13"/>
        <v>1</v>
      </c>
      <c r="AY42" s="65">
        <f t="shared" si="14"/>
        <v>0</v>
      </c>
      <c r="AZ42" s="119"/>
      <c r="BA42" s="28" t="s">
        <v>35</v>
      </c>
      <c r="BB42" s="26" t="s">
        <v>121</v>
      </c>
      <c r="BC42" s="33" t="s">
        <v>79</v>
      </c>
      <c r="BD42" s="33" t="s">
        <v>79</v>
      </c>
      <c r="BE42" s="53">
        <f t="shared" si="15"/>
        <v>0</v>
      </c>
      <c r="BF42" s="50"/>
      <c r="BG42" s="28" t="s">
        <v>35</v>
      </c>
      <c r="BH42" s="52">
        <f t="shared" si="16"/>
        <v>2</v>
      </c>
      <c r="BI42" s="52">
        <f t="shared" si="17"/>
        <v>0</v>
      </c>
      <c r="BJ42" s="58" t="str">
        <f t="shared" si="18"/>
        <v/>
      </c>
      <c r="BK42" s="50"/>
      <c r="BL42" s="28" t="s">
        <v>35</v>
      </c>
      <c r="BM42" s="58"/>
      <c r="BN42" s="58"/>
    </row>
    <row r="43" spans="1:67">
      <c r="A43"/>
      <c r="B43" s="26" t="s">
        <v>2</v>
      </c>
      <c r="C43" s="26" t="s">
        <v>121</v>
      </c>
      <c r="D43" s="26" t="s">
        <v>91</v>
      </c>
      <c r="E43">
        <v>40</v>
      </c>
      <c r="F43">
        <v>0</v>
      </c>
      <c r="G43" s="53">
        <f t="shared" si="0"/>
        <v>40</v>
      </c>
      <c r="H43" s="120"/>
      <c r="I43" s="65">
        <f t="shared" si="20"/>
        <v>0.15</v>
      </c>
      <c r="J43" s="65">
        <f t="shared" si="21"/>
        <v>2.5000000000000001E-2</v>
      </c>
      <c r="M43" s="26" t="s">
        <v>2</v>
      </c>
      <c r="N43" s="26" t="s">
        <v>121</v>
      </c>
      <c r="O43" s="26" t="s">
        <v>91</v>
      </c>
      <c r="P43" s="165">
        <v>40</v>
      </c>
      <c r="Q43">
        <v>0</v>
      </c>
      <c r="R43" s="53">
        <f t="shared" si="1"/>
        <v>40</v>
      </c>
      <c r="S43" s="120"/>
      <c r="T43" s="65">
        <f t="shared" si="6"/>
        <v>1</v>
      </c>
      <c r="U43" s="65">
        <f t="shared" si="7"/>
        <v>0</v>
      </c>
      <c r="W43" s="26" t="s">
        <v>2</v>
      </c>
      <c r="X43" s="26" t="s">
        <v>121</v>
      </c>
      <c r="Y43" s="26" t="s">
        <v>91</v>
      </c>
      <c r="Z43" s="165">
        <v>50</v>
      </c>
      <c r="AA43" s="165">
        <v>0</v>
      </c>
      <c r="AB43" s="53">
        <f t="shared" si="2"/>
        <v>50</v>
      </c>
      <c r="AC43" s="120"/>
      <c r="AD43" s="65">
        <f t="shared" si="8"/>
        <v>1</v>
      </c>
      <c r="AE43" s="65">
        <f t="shared" si="9"/>
        <v>0</v>
      </c>
      <c r="AG43" s="26" t="s">
        <v>2</v>
      </c>
      <c r="AH43" s="26" t="s">
        <v>121</v>
      </c>
      <c r="AI43" s="26" t="s">
        <v>91</v>
      </c>
      <c r="AJ43" s="165">
        <v>50</v>
      </c>
      <c r="AK43" s="165">
        <v>0</v>
      </c>
      <c r="AL43" s="53">
        <f t="shared" si="3"/>
        <v>50</v>
      </c>
      <c r="AM43" s="120"/>
      <c r="AN43" s="65">
        <f t="shared" si="10"/>
        <v>1</v>
      </c>
      <c r="AO43" s="65">
        <f t="shared" si="11"/>
        <v>0</v>
      </c>
      <c r="AQ43" s="26" t="s">
        <v>2</v>
      </c>
      <c r="AR43" s="26" t="s">
        <v>121</v>
      </c>
      <c r="AS43" s="26" t="s">
        <v>91</v>
      </c>
      <c r="AT43" s="52">
        <v>50</v>
      </c>
      <c r="AU43" s="63">
        <v>0</v>
      </c>
      <c r="AV43" s="53">
        <f t="shared" si="12"/>
        <v>50</v>
      </c>
      <c r="AW43" s="120"/>
      <c r="AX43" s="65">
        <f t="shared" si="13"/>
        <v>1</v>
      </c>
      <c r="AY43" s="65">
        <f t="shared" si="14"/>
        <v>0</v>
      </c>
      <c r="AZ43" s="120"/>
      <c r="BA43" s="26" t="s">
        <v>2</v>
      </c>
      <c r="BB43" s="26" t="s">
        <v>121</v>
      </c>
      <c r="BC43" s="33">
        <v>50</v>
      </c>
      <c r="BD43" s="33">
        <v>0</v>
      </c>
      <c r="BE43" s="53">
        <f t="shared" si="15"/>
        <v>50</v>
      </c>
      <c r="BF43" s="51"/>
      <c r="BG43" s="26" t="s">
        <v>2</v>
      </c>
      <c r="BH43" s="52">
        <f t="shared" si="16"/>
        <v>50</v>
      </c>
      <c r="BI43" s="52">
        <f t="shared" si="17"/>
        <v>50</v>
      </c>
      <c r="BJ43" s="58">
        <f t="shared" si="18"/>
        <v>0</v>
      </c>
      <c r="BK43" s="51"/>
      <c r="BL43" s="26" t="s">
        <v>2</v>
      </c>
      <c r="BM43" s="58">
        <f>IFERROR(AT43/BC43-1,"")</f>
        <v>0</v>
      </c>
      <c r="BN43" s="58"/>
    </row>
    <row r="44" spans="1:67">
      <c r="A44"/>
      <c r="B44" s="28" t="s">
        <v>83</v>
      </c>
      <c r="C44" s="26" t="s">
        <v>122</v>
      </c>
      <c r="D44" s="26" t="s">
        <v>91</v>
      </c>
      <c r="E44">
        <v>6</v>
      </c>
      <c r="F44">
        <v>1</v>
      </c>
      <c r="G44" s="53">
        <f t="shared" si="0"/>
        <v>7</v>
      </c>
      <c r="H44" s="119"/>
      <c r="I44" s="65">
        <f t="shared" si="20"/>
        <v>0.42857142857142855</v>
      </c>
      <c r="J44" s="65">
        <f t="shared" si="21"/>
        <v>0</v>
      </c>
      <c r="M44" s="28" t="s">
        <v>83</v>
      </c>
      <c r="N44" s="26" t="s">
        <v>122</v>
      </c>
      <c r="O44" s="26" t="s">
        <v>91</v>
      </c>
      <c r="P44" s="165">
        <v>4</v>
      </c>
      <c r="Q44">
        <v>1</v>
      </c>
      <c r="R44" s="53">
        <f t="shared" si="1"/>
        <v>5</v>
      </c>
      <c r="S44" s="119"/>
      <c r="T44" s="65">
        <f t="shared" si="6"/>
        <v>0.8</v>
      </c>
      <c r="U44" s="65">
        <f t="shared" si="7"/>
        <v>0.2</v>
      </c>
      <c r="W44" s="28" t="s">
        <v>83</v>
      </c>
      <c r="X44" s="26" t="s">
        <v>122</v>
      </c>
      <c r="Y44" s="26" t="s">
        <v>91</v>
      </c>
      <c r="Z44" s="165">
        <v>4</v>
      </c>
      <c r="AA44" s="165">
        <v>2</v>
      </c>
      <c r="AB44" s="53">
        <f t="shared" si="2"/>
        <v>6</v>
      </c>
      <c r="AC44" s="119"/>
      <c r="AD44" s="65">
        <f t="shared" si="8"/>
        <v>0.66666666666666663</v>
      </c>
      <c r="AE44" s="65">
        <f t="shared" si="9"/>
        <v>0.33333333333333331</v>
      </c>
      <c r="AG44" s="28" t="s">
        <v>83</v>
      </c>
      <c r="AH44" s="26" t="s">
        <v>122</v>
      </c>
      <c r="AI44" s="26" t="s">
        <v>91</v>
      </c>
      <c r="AJ44" s="165">
        <v>5</v>
      </c>
      <c r="AK44" s="165">
        <v>2</v>
      </c>
      <c r="AL44" s="53">
        <f t="shared" si="3"/>
        <v>7</v>
      </c>
      <c r="AM44" s="119"/>
      <c r="AN44" s="65">
        <f t="shared" si="10"/>
        <v>0.7142857142857143</v>
      </c>
      <c r="AO44" s="65">
        <f t="shared" si="11"/>
        <v>0.2857142857142857</v>
      </c>
      <c r="AQ44" s="28" t="s">
        <v>83</v>
      </c>
      <c r="AR44" s="26" t="s">
        <v>122</v>
      </c>
      <c r="AS44" s="28" t="s">
        <v>91</v>
      </c>
      <c r="AT44" s="52">
        <v>7</v>
      </c>
      <c r="AU44" s="52">
        <v>0</v>
      </c>
      <c r="AV44" s="53">
        <f t="shared" si="12"/>
        <v>7</v>
      </c>
      <c r="AW44" s="119"/>
      <c r="AX44" s="65">
        <f t="shared" si="13"/>
        <v>1</v>
      </c>
      <c r="AY44" s="65">
        <f t="shared" si="14"/>
        <v>0</v>
      </c>
      <c r="AZ44" s="119"/>
      <c r="BA44" s="28" t="s">
        <v>83</v>
      </c>
      <c r="BB44" s="26" t="s">
        <v>122</v>
      </c>
      <c r="BC44" s="33">
        <v>7</v>
      </c>
      <c r="BD44" s="33">
        <v>0</v>
      </c>
      <c r="BE44" s="53">
        <f t="shared" si="15"/>
        <v>7</v>
      </c>
      <c r="BF44" s="51"/>
      <c r="BG44" s="28" t="s">
        <v>83</v>
      </c>
      <c r="BH44" s="52">
        <f t="shared" si="16"/>
        <v>7</v>
      </c>
      <c r="BI44" s="52">
        <f t="shared" si="17"/>
        <v>7</v>
      </c>
      <c r="BJ44" s="58">
        <f t="shared" si="18"/>
        <v>0</v>
      </c>
      <c r="BK44" s="51"/>
      <c r="BL44" s="28" t="s">
        <v>83</v>
      </c>
      <c r="BM44" s="58">
        <f>IFERROR(AT44/BC44-1,"")</f>
        <v>0</v>
      </c>
      <c r="BN44" s="58"/>
    </row>
    <row r="45" spans="1:67">
      <c r="A45"/>
      <c r="B45" s="28" t="s">
        <v>17</v>
      </c>
      <c r="C45" s="26" t="s">
        <v>119</v>
      </c>
      <c r="D45" s="26" t="s">
        <v>91</v>
      </c>
      <c r="E45">
        <v>3</v>
      </c>
      <c r="F45"/>
      <c r="G45" s="53">
        <f t="shared" si="0"/>
        <v>3</v>
      </c>
      <c r="H45" s="119"/>
      <c r="I45" s="65">
        <f t="shared" si="20"/>
        <v>0</v>
      </c>
      <c r="J45" s="65">
        <f t="shared" si="21"/>
        <v>0</v>
      </c>
      <c r="M45" s="28" t="s">
        <v>17</v>
      </c>
      <c r="N45" s="26" t="s">
        <v>119</v>
      </c>
      <c r="O45" s="26" t="s">
        <v>91</v>
      </c>
      <c r="P45" s="165">
        <v>3</v>
      </c>
      <c r="Q45"/>
      <c r="R45" s="53">
        <f t="shared" si="1"/>
        <v>3</v>
      </c>
      <c r="S45" s="119"/>
      <c r="T45" s="65">
        <f t="shared" si="6"/>
        <v>1</v>
      </c>
      <c r="U45" s="65">
        <f t="shared" si="7"/>
        <v>0</v>
      </c>
      <c r="W45" s="28" t="s">
        <v>17</v>
      </c>
      <c r="X45" s="26" t="s">
        <v>119</v>
      </c>
      <c r="Y45" s="26" t="s">
        <v>91</v>
      </c>
      <c r="Z45" s="165"/>
      <c r="AA45" s="165"/>
      <c r="AB45" s="53">
        <f t="shared" si="2"/>
        <v>0</v>
      </c>
      <c r="AC45" s="119"/>
      <c r="AD45" s="65" t="str">
        <f t="shared" si="8"/>
        <v/>
      </c>
      <c r="AE45" s="65" t="str">
        <f t="shared" si="9"/>
        <v/>
      </c>
      <c r="AG45" s="28" t="s">
        <v>17</v>
      </c>
      <c r="AH45" s="26" t="s">
        <v>119</v>
      </c>
      <c r="AI45" s="26" t="s">
        <v>91</v>
      </c>
      <c r="AJ45" s="165">
        <v>0.8</v>
      </c>
      <c r="AK45" s="165"/>
      <c r="AL45" s="53">
        <f t="shared" si="3"/>
        <v>0.8</v>
      </c>
      <c r="AM45" s="119"/>
      <c r="AN45" s="65">
        <f t="shared" si="10"/>
        <v>1</v>
      </c>
      <c r="AO45" s="65">
        <f t="shared" si="11"/>
        <v>0</v>
      </c>
      <c r="AQ45" s="28" t="s">
        <v>17</v>
      </c>
      <c r="AR45" s="26" t="s">
        <v>119</v>
      </c>
      <c r="AS45" s="28" t="s">
        <v>91</v>
      </c>
      <c r="AT45" s="52">
        <v>0.8</v>
      </c>
      <c r="AU45" s="52">
        <v>0</v>
      </c>
      <c r="AV45" s="53">
        <f t="shared" si="12"/>
        <v>0.8</v>
      </c>
      <c r="AW45" s="119"/>
      <c r="AX45" s="65">
        <f t="shared" si="13"/>
        <v>1</v>
      </c>
      <c r="AY45" s="65">
        <f t="shared" si="14"/>
        <v>0</v>
      </c>
      <c r="AZ45" s="119"/>
      <c r="BA45" s="28" t="s">
        <v>17</v>
      </c>
      <c r="BB45" s="26" t="s">
        <v>119</v>
      </c>
      <c r="BC45" s="33" t="s">
        <v>79</v>
      </c>
      <c r="BD45" s="33" t="s">
        <v>79</v>
      </c>
      <c r="BE45" s="53">
        <f t="shared" si="15"/>
        <v>0</v>
      </c>
      <c r="BF45" s="51"/>
      <c r="BG45" s="28" t="s">
        <v>17</v>
      </c>
      <c r="BH45" s="52">
        <f t="shared" si="16"/>
        <v>0.8</v>
      </c>
      <c r="BI45" s="52">
        <f t="shared" si="17"/>
        <v>0</v>
      </c>
      <c r="BJ45" s="58" t="str">
        <f t="shared" si="18"/>
        <v/>
      </c>
      <c r="BK45" s="51"/>
      <c r="BL45" s="28" t="s">
        <v>17</v>
      </c>
      <c r="BM45" s="58"/>
      <c r="BN45" s="58"/>
    </row>
    <row r="46" spans="1:67" hidden="1">
      <c r="A46"/>
      <c r="B46" s="26" t="s">
        <v>66</v>
      </c>
      <c r="C46" s="26" t="s">
        <v>119</v>
      </c>
      <c r="D46" s="26" t="s">
        <v>91</v>
      </c>
      <c r="E46"/>
      <c r="F46"/>
      <c r="G46" s="53">
        <f t="shared" si="0"/>
        <v>0</v>
      </c>
      <c r="H46" s="119"/>
      <c r="I46" s="65" t="str">
        <f t="shared" si="20"/>
        <v/>
      </c>
      <c r="J46" s="65" t="str">
        <f t="shared" si="21"/>
        <v/>
      </c>
      <c r="M46" s="26" t="s">
        <v>66</v>
      </c>
      <c r="N46" s="26" t="s">
        <v>119</v>
      </c>
      <c r="O46" s="26" t="s">
        <v>91</v>
      </c>
      <c r="P46" s="165"/>
      <c r="Q46"/>
      <c r="R46" s="53">
        <f t="shared" si="1"/>
        <v>0</v>
      </c>
      <c r="S46" s="119"/>
      <c r="T46" s="65" t="str">
        <f t="shared" si="6"/>
        <v/>
      </c>
      <c r="U46" s="65" t="str">
        <f t="shared" si="7"/>
        <v/>
      </c>
      <c r="W46" s="26" t="s">
        <v>66</v>
      </c>
      <c r="X46" s="26" t="s">
        <v>119</v>
      </c>
      <c r="Y46" s="26" t="s">
        <v>91</v>
      </c>
      <c r="Z46" s="165"/>
      <c r="AA46" s="165"/>
      <c r="AB46" s="53">
        <f t="shared" si="2"/>
        <v>0</v>
      </c>
      <c r="AC46" s="119"/>
      <c r="AD46" s="65" t="str">
        <f t="shared" si="8"/>
        <v/>
      </c>
      <c r="AE46" s="65" t="str">
        <f t="shared" si="9"/>
        <v/>
      </c>
      <c r="AG46" s="26" t="s">
        <v>66</v>
      </c>
      <c r="AH46" s="26" t="s">
        <v>119</v>
      </c>
      <c r="AI46" s="26" t="s">
        <v>91</v>
      </c>
      <c r="AJ46" s="165"/>
      <c r="AK46" s="165"/>
      <c r="AL46" s="53">
        <f t="shared" si="3"/>
        <v>0</v>
      </c>
      <c r="AM46" s="119"/>
      <c r="AN46" s="65" t="str">
        <f t="shared" si="10"/>
        <v/>
      </c>
      <c r="AO46" s="65" t="str">
        <f t="shared" si="11"/>
        <v/>
      </c>
      <c r="AQ46" s="28" t="s">
        <v>66</v>
      </c>
      <c r="AR46" s="26" t="s">
        <v>119</v>
      </c>
      <c r="AS46" s="28" t="s">
        <v>91</v>
      </c>
      <c r="AT46" s="47" t="s">
        <v>79</v>
      </c>
      <c r="AU46" s="47" t="s">
        <v>79</v>
      </c>
      <c r="AV46" s="53">
        <f t="shared" si="12"/>
        <v>0</v>
      </c>
      <c r="AW46" s="119"/>
      <c r="AX46" s="65" t="str">
        <f t="shared" si="13"/>
        <v/>
      </c>
      <c r="AY46" s="65" t="str">
        <f t="shared" si="14"/>
        <v/>
      </c>
      <c r="AZ46" s="119"/>
      <c r="BA46" s="28" t="s">
        <v>66</v>
      </c>
      <c r="BB46" s="26" t="s">
        <v>119</v>
      </c>
      <c r="BC46" s="33" t="s">
        <v>79</v>
      </c>
      <c r="BD46" s="33" t="s">
        <v>79</v>
      </c>
      <c r="BE46" s="53">
        <f t="shared" si="15"/>
        <v>0</v>
      </c>
      <c r="BF46" s="51"/>
      <c r="BG46" s="28" t="s">
        <v>66</v>
      </c>
      <c r="BH46" s="52">
        <f t="shared" si="16"/>
        <v>0</v>
      </c>
      <c r="BI46" s="52">
        <f t="shared" si="17"/>
        <v>0</v>
      </c>
      <c r="BJ46" s="58" t="str">
        <f t="shared" si="18"/>
        <v/>
      </c>
      <c r="BK46" s="51"/>
      <c r="BL46" s="28" t="s">
        <v>66</v>
      </c>
      <c r="BM46" s="58" t="str">
        <f t="shared" ref="BM46:BN49" si="22">IFERROR(AT46/BC46-1,"")</f>
        <v/>
      </c>
      <c r="BN46" s="58" t="str">
        <f t="shared" si="22"/>
        <v/>
      </c>
      <c r="BO46" s="3"/>
    </row>
    <row r="47" spans="1:67">
      <c r="A47"/>
      <c r="B47" s="26" t="s">
        <v>31</v>
      </c>
      <c r="C47" s="26" t="s">
        <v>122</v>
      </c>
      <c r="D47" s="26" t="s">
        <v>91</v>
      </c>
      <c r="E47">
        <v>18</v>
      </c>
      <c r="F47">
        <v>18</v>
      </c>
      <c r="G47" s="53">
        <f t="shared" si="0"/>
        <v>36</v>
      </c>
      <c r="H47" s="120"/>
      <c r="I47" s="65">
        <f t="shared" si="20"/>
        <v>0.3888888888888889</v>
      </c>
      <c r="J47" s="65">
        <f t="shared" si="21"/>
        <v>0.19444444444444445</v>
      </c>
      <c r="M47" s="26" t="s">
        <v>31</v>
      </c>
      <c r="N47" s="26" t="s">
        <v>122</v>
      </c>
      <c r="O47" s="26" t="s">
        <v>91</v>
      </c>
      <c r="P47" s="165">
        <v>18</v>
      </c>
      <c r="Q47">
        <v>12</v>
      </c>
      <c r="R47" s="53">
        <f t="shared" si="1"/>
        <v>30</v>
      </c>
      <c r="S47" s="120"/>
      <c r="T47" s="65">
        <f t="shared" si="6"/>
        <v>0.6</v>
      </c>
      <c r="U47" s="65">
        <f t="shared" si="7"/>
        <v>0.4</v>
      </c>
      <c r="W47" s="26" t="s">
        <v>31</v>
      </c>
      <c r="X47" s="26" t="s">
        <v>122</v>
      </c>
      <c r="Y47" s="26" t="s">
        <v>91</v>
      </c>
      <c r="Z47" s="165">
        <v>18</v>
      </c>
      <c r="AA47" s="165">
        <v>12</v>
      </c>
      <c r="AB47" s="53">
        <f t="shared" si="2"/>
        <v>30</v>
      </c>
      <c r="AC47" s="120"/>
      <c r="AD47" s="65">
        <f t="shared" si="8"/>
        <v>0.6</v>
      </c>
      <c r="AE47" s="65">
        <f t="shared" si="9"/>
        <v>0.4</v>
      </c>
      <c r="AG47" s="26" t="s">
        <v>31</v>
      </c>
      <c r="AH47" s="26" t="s">
        <v>122</v>
      </c>
      <c r="AI47" s="26" t="s">
        <v>91</v>
      </c>
      <c r="AJ47" s="165">
        <v>18</v>
      </c>
      <c r="AK47" s="165">
        <v>10</v>
      </c>
      <c r="AL47" s="53">
        <f t="shared" si="3"/>
        <v>28</v>
      </c>
      <c r="AM47" s="120"/>
      <c r="AN47" s="65">
        <f t="shared" si="10"/>
        <v>0.6428571428571429</v>
      </c>
      <c r="AO47" s="65">
        <f t="shared" si="11"/>
        <v>0.35714285714285715</v>
      </c>
      <c r="AQ47" s="26" t="s">
        <v>31</v>
      </c>
      <c r="AR47" s="26" t="s">
        <v>122</v>
      </c>
      <c r="AS47" s="26" t="s">
        <v>91</v>
      </c>
      <c r="AT47" s="52">
        <v>18</v>
      </c>
      <c r="AU47" s="52">
        <v>7</v>
      </c>
      <c r="AV47" s="53">
        <f t="shared" si="12"/>
        <v>25</v>
      </c>
      <c r="AW47" s="120"/>
      <c r="AX47" s="65">
        <f t="shared" si="13"/>
        <v>0.72</v>
      </c>
      <c r="AY47" s="65">
        <f t="shared" si="14"/>
        <v>0.28000000000000003</v>
      </c>
      <c r="AZ47" s="120"/>
      <c r="BA47" s="26" t="s">
        <v>31</v>
      </c>
      <c r="BB47" s="26" t="s">
        <v>122</v>
      </c>
      <c r="BC47" s="33">
        <v>19</v>
      </c>
      <c r="BD47" s="33">
        <v>8</v>
      </c>
      <c r="BE47" s="53">
        <f t="shared" si="15"/>
        <v>27</v>
      </c>
      <c r="BF47" s="51"/>
      <c r="BG47" s="26" t="s">
        <v>31</v>
      </c>
      <c r="BH47" s="52">
        <f t="shared" si="16"/>
        <v>25</v>
      </c>
      <c r="BI47" s="52">
        <f t="shared" si="17"/>
        <v>27</v>
      </c>
      <c r="BJ47" s="58">
        <f t="shared" si="18"/>
        <v>-7.407407407407407E-2</v>
      </c>
      <c r="BK47" s="51"/>
      <c r="BL47" s="26" t="s">
        <v>31</v>
      </c>
      <c r="BM47" s="58">
        <f t="shared" si="22"/>
        <v>-5.2631578947368474E-2</v>
      </c>
      <c r="BN47" s="58">
        <f t="shared" si="22"/>
        <v>-0.125</v>
      </c>
    </row>
    <row r="48" spans="1:67">
      <c r="A48"/>
      <c r="B48" s="26" t="s">
        <v>4</v>
      </c>
      <c r="C48" s="26" t="s">
        <v>119</v>
      </c>
      <c r="D48" s="26" t="s">
        <v>91</v>
      </c>
      <c r="E48">
        <v>14</v>
      </c>
      <c r="F48">
        <v>7</v>
      </c>
      <c r="G48" s="53">
        <f t="shared" si="0"/>
        <v>21</v>
      </c>
      <c r="H48" s="120"/>
      <c r="I48" s="65">
        <f t="shared" si="20"/>
        <v>4.6190476190476186</v>
      </c>
      <c r="J48" s="65">
        <f t="shared" si="21"/>
        <v>1.2857142857142858</v>
      </c>
      <c r="M48" s="26" t="s">
        <v>4</v>
      </c>
      <c r="N48" s="26" t="s">
        <v>119</v>
      </c>
      <c r="O48" s="26" t="s">
        <v>91</v>
      </c>
      <c r="P48" s="165">
        <v>15</v>
      </c>
      <c r="Q48">
        <v>7</v>
      </c>
      <c r="R48" s="53">
        <f t="shared" si="1"/>
        <v>22</v>
      </c>
      <c r="S48" s="120"/>
      <c r="T48" s="65">
        <f t="shared" si="6"/>
        <v>0.68181818181818177</v>
      </c>
      <c r="U48" s="65">
        <f t="shared" si="7"/>
        <v>0.31818181818181818</v>
      </c>
      <c r="W48" s="26" t="s">
        <v>4</v>
      </c>
      <c r="X48" s="26" t="s">
        <v>119</v>
      </c>
      <c r="Y48" s="26" t="s">
        <v>91</v>
      </c>
      <c r="Z48" s="165">
        <v>18</v>
      </c>
      <c r="AA48" s="165">
        <v>4</v>
      </c>
      <c r="AB48" s="53">
        <f t="shared" si="2"/>
        <v>22</v>
      </c>
      <c r="AC48" s="120"/>
      <c r="AD48" s="65">
        <f t="shared" si="8"/>
        <v>0.81818181818181823</v>
      </c>
      <c r="AE48" s="65">
        <f t="shared" si="9"/>
        <v>0.18181818181818182</v>
      </c>
      <c r="AG48" s="26" t="s">
        <v>4</v>
      </c>
      <c r="AH48" s="26" t="s">
        <v>119</v>
      </c>
      <c r="AI48" s="26" t="s">
        <v>91</v>
      </c>
      <c r="AJ48" s="165">
        <v>19</v>
      </c>
      <c r="AK48" s="165">
        <v>3</v>
      </c>
      <c r="AL48" s="53">
        <f t="shared" si="3"/>
        <v>22</v>
      </c>
      <c r="AM48" s="120"/>
      <c r="AN48" s="65">
        <f t="shared" si="10"/>
        <v>0.86363636363636365</v>
      </c>
      <c r="AO48" s="65">
        <f t="shared" si="11"/>
        <v>0.13636363636363635</v>
      </c>
      <c r="AQ48" s="26" t="s">
        <v>4</v>
      </c>
      <c r="AR48" s="26" t="s">
        <v>119</v>
      </c>
      <c r="AS48" s="26" t="s">
        <v>91</v>
      </c>
      <c r="AT48" s="52">
        <v>19</v>
      </c>
      <c r="AU48" s="63">
        <v>3</v>
      </c>
      <c r="AV48" s="53">
        <f t="shared" si="12"/>
        <v>22</v>
      </c>
      <c r="AW48" s="120"/>
      <c r="AX48" s="65">
        <f t="shared" si="13"/>
        <v>0.86363636363636365</v>
      </c>
      <c r="AY48" s="65">
        <f t="shared" si="14"/>
        <v>0.13636363636363635</v>
      </c>
      <c r="AZ48" s="120"/>
      <c r="BA48" s="26" t="s">
        <v>4</v>
      </c>
      <c r="BB48" s="26" t="s">
        <v>119</v>
      </c>
      <c r="BC48" s="33">
        <v>12</v>
      </c>
      <c r="BD48" s="33">
        <v>6</v>
      </c>
      <c r="BE48" s="53">
        <f t="shared" si="15"/>
        <v>18</v>
      </c>
      <c r="BF48" s="51"/>
      <c r="BG48" s="75" t="s">
        <v>4</v>
      </c>
      <c r="BH48" s="76">
        <f t="shared" si="16"/>
        <v>22</v>
      </c>
      <c r="BI48" s="76">
        <f t="shared" si="17"/>
        <v>18</v>
      </c>
      <c r="BJ48" s="77">
        <f t="shared" si="18"/>
        <v>0.22222222222222232</v>
      </c>
      <c r="BK48" s="51"/>
      <c r="BL48" s="75" t="s">
        <v>4</v>
      </c>
      <c r="BM48" s="58">
        <f t="shared" si="22"/>
        <v>0.58333333333333326</v>
      </c>
      <c r="BN48" s="58">
        <f t="shared" si="22"/>
        <v>-0.5</v>
      </c>
      <c r="BO48" s="3"/>
    </row>
    <row r="49" spans="1:67">
      <c r="A49"/>
      <c r="B49" s="26" t="s">
        <v>13</v>
      </c>
      <c r="C49" s="26" t="s">
        <v>123</v>
      </c>
      <c r="D49" s="26" t="s">
        <v>91</v>
      </c>
      <c r="E49">
        <v>97</v>
      </c>
      <c r="F49">
        <v>27</v>
      </c>
      <c r="G49" s="53">
        <f t="shared" si="0"/>
        <v>124</v>
      </c>
      <c r="H49" s="120"/>
      <c r="I49" s="65">
        <f t="shared" si="20"/>
        <v>0.16129032258064516</v>
      </c>
      <c r="J49" s="65">
        <f t="shared" si="21"/>
        <v>0</v>
      </c>
      <c r="M49" s="26" t="s">
        <v>13</v>
      </c>
      <c r="N49" s="26" t="s">
        <v>123</v>
      </c>
      <c r="O49" s="26" t="s">
        <v>91</v>
      </c>
      <c r="P49" s="165">
        <v>95</v>
      </c>
      <c r="Q49">
        <v>27</v>
      </c>
      <c r="R49" s="53">
        <f t="shared" si="1"/>
        <v>122</v>
      </c>
      <c r="S49" s="120"/>
      <c r="T49" s="65">
        <f t="shared" si="6"/>
        <v>0.77868852459016391</v>
      </c>
      <c r="U49" s="65">
        <f t="shared" si="7"/>
        <v>0.22131147540983606</v>
      </c>
      <c r="W49" s="26" t="s">
        <v>13</v>
      </c>
      <c r="X49" s="26" t="s">
        <v>123</v>
      </c>
      <c r="Y49" s="26" t="s">
        <v>91</v>
      </c>
      <c r="Z49" s="165">
        <v>82.7</v>
      </c>
      <c r="AA49" s="165">
        <v>23</v>
      </c>
      <c r="AB49" s="53">
        <f t="shared" si="2"/>
        <v>105.7</v>
      </c>
      <c r="AC49" s="120"/>
      <c r="AD49" s="65">
        <f t="shared" si="8"/>
        <v>0.78240302743613999</v>
      </c>
      <c r="AE49" s="65">
        <f t="shared" si="9"/>
        <v>0.21759697256385999</v>
      </c>
      <c r="AG49" s="26" t="s">
        <v>13</v>
      </c>
      <c r="AH49" s="26" t="s">
        <v>123</v>
      </c>
      <c r="AI49" s="26" t="s">
        <v>91</v>
      </c>
      <c r="AJ49" s="165">
        <v>87.5</v>
      </c>
      <c r="AK49" s="165">
        <v>23</v>
      </c>
      <c r="AL49" s="53">
        <f t="shared" si="3"/>
        <v>110.5</v>
      </c>
      <c r="AM49" s="120"/>
      <c r="AN49" s="65">
        <f t="shared" si="10"/>
        <v>0.79185520361990946</v>
      </c>
      <c r="AO49" s="65">
        <f t="shared" si="11"/>
        <v>0.20814479638009051</v>
      </c>
      <c r="AQ49" s="26" t="s">
        <v>13</v>
      </c>
      <c r="AR49" s="26" t="s">
        <v>123</v>
      </c>
      <c r="AS49" s="26" t="s">
        <v>91</v>
      </c>
      <c r="AT49" s="52">
        <v>76</v>
      </c>
      <c r="AU49" s="92">
        <v>15</v>
      </c>
      <c r="AV49" s="53">
        <f t="shared" si="12"/>
        <v>91</v>
      </c>
      <c r="AW49" s="120"/>
      <c r="AX49" s="65">
        <f t="shared" si="13"/>
        <v>0.8351648351648352</v>
      </c>
      <c r="AY49" s="65">
        <f t="shared" si="14"/>
        <v>0.16483516483516483</v>
      </c>
      <c r="AZ49" s="120"/>
      <c r="BA49" s="26" t="s">
        <v>13</v>
      </c>
      <c r="BB49" s="26" t="s">
        <v>123</v>
      </c>
      <c r="BC49" s="33">
        <v>67</v>
      </c>
      <c r="BD49" s="33">
        <v>15</v>
      </c>
      <c r="BE49" s="53">
        <f t="shared" si="15"/>
        <v>82</v>
      </c>
      <c r="BF49" s="51"/>
      <c r="BG49" s="26" t="s">
        <v>13</v>
      </c>
      <c r="BH49" s="52">
        <f t="shared" si="16"/>
        <v>91</v>
      </c>
      <c r="BI49" s="52">
        <f t="shared" si="17"/>
        <v>82</v>
      </c>
      <c r="BJ49" s="58">
        <f t="shared" si="18"/>
        <v>0.10975609756097571</v>
      </c>
      <c r="BK49" s="51"/>
      <c r="BL49" s="26" t="s">
        <v>13</v>
      </c>
      <c r="BM49" s="58">
        <f t="shared" si="22"/>
        <v>0.13432835820895517</v>
      </c>
      <c r="BN49" s="58">
        <f t="shared" si="22"/>
        <v>0</v>
      </c>
      <c r="BO49" s="3"/>
    </row>
    <row r="50" spans="1:67">
      <c r="A50"/>
      <c r="B50" s="26" t="s">
        <v>34</v>
      </c>
      <c r="C50" s="26" t="s">
        <v>123</v>
      </c>
      <c r="D50" s="26" t="s">
        <v>91</v>
      </c>
      <c r="E50">
        <v>20</v>
      </c>
      <c r="F50">
        <v>0</v>
      </c>
      <c r="G50" s="53">
        <f t="shared" si="0"/>
        <v>20</v>
      </c>
      <c r="H50" s="119"/>
      <c r="I50" s="65">
        <f t="shared" si="20"/>
        <v>0</v>
      </c>
      <c r="J50" s="65">
        <f t="shared" si="21"/>
        <v>0</v>
      </c>
      <c r="M50" s="26" t="s">
        <v>34</v>
      </c>
      <c r="N50" s="26" t="s">
        <v>123</v>
      </c>
      <c r="O50" s="26" t="s">
        <v>91</v>
      </c>
      <c r="P50" s="165">
        <v>20</v>
      </c>
      <c r="Q50">
        <v>0</v>
      </c>
      <c r="R50" s="53">
        <f t="shared" si="1"/>
        <v>20</v>
      </c>
      <c r="S50" s="119"/>
      <c r="T50" s="65">
        <f t="shared" si="6"/>
        <v>1</v>
      </c>
      <c r="U50" s="65">
        <f t="shared" si="7"/>
        <v>0</v>
      </c>
      <c r="W50" s="26" t="s">
        <v>34</v>
      </c>
      <c r="X50" s="26" t="s">
        <v>123</v>
      </c>
      <c r="Y50" s="26" t="s">
        <v>91</v>
      </c>
      <c r="Z50" s="165">
        <v>15</v>
      </c>
      <c r="AA50" s="165">
        <v>0</v>
      </c>
      <c r="AB50" s="53">
        <f t="shared" si="2"/>
        <v>15</v>
      </c>
      <c r="AC50" s="119"/>
      <c r="AD50" s="65">
        <f t="shared" si="8"/>
        <v>1</v>
      </c>
      <c r="AE50" s="65">
        <f t="shared" si="9"/>
        <v>0</v>
      </c>
      <c r="AG50" s="26" t="s">
        <v>34</v>
      </c>
      <c r="AH50" s="26" t="s">
        <v>123</v>
      </c>
      <c r="AI50" s="26" t="s">
        <v>91</v>
      </c>
      <c r="AJ50" s="165">
        <v>15</v>
      </c>
      <c r="AK50" s="165">
        <v>0</v>
      </c>
      <c r="AL50" s="53">
        <f t="shared" si="3"/>
        <v>15</v>
      </c>
      <c r="AM50" s="119"/>
      <c r="AN50" s="65">
        <f t="shared" si="10"/>
        <v>1</v>
      </c>
      <c r="AO50" s="65">
        <f t="shared" si="11"/>
        <v>0</v>
      </c>
      <c r="AQ50" s="26" t="s">
        <v>34</v>
      </c>
      <c r="AR50" s="26" t="s">
        <v>123</v>
      </c>
      <c r="AS50" s="26" t="s">
        <v>91</v>
      </c>
      <c r="AT50" s="47">
        <v>15</v>
      </c>
      <c r="AU50" s="47">
        <v>0</v>
      </c>
      <c r="AV50" s="53">
        <f t="shared" si="12"/>
        <v>15</v>
      </c>
      <c r="AW50" s="119"/>
      <c r="AX50" s="65">
        <f t="shared" si="13"/>
        <v>1</v>
      </c>
      <c r="AY50" s="65">
        <f t="shared" si="14"/>
        <v>0</v>
      </c>
      <c r="AZ50" s="119"/>
      <c r="BA50" s="26" t="s">
        <v>34</v>
      </c>
      <c r="BB50" s="26" t="s">
        <v>123</v>
      </c>
      <c r="BC50" s="33">
        <v>15</v>
      </c>
      <c r="BD50" s="33">
        <v>0</v>
      </c>
      <c r="BE50" s="53">
        <f t="shared" si="15"/>
        <v>15</v>
      </c>
      <c r="BF50" s="51"/>
      <c r="BG50" s="26" t="s">
        <v>34</v>
      </c>
      <c r="BH50" s="52">
        <f t="shared" si="16"/>
        <v>15</v>
      </c>
      <c r="BI50" s="52">
        <f t="shared" si="17"/>
        <v>15</v>
      </c>
      <c r="BJ50" s="58">
        <f t="shared" si="18"/>
        <v>0</v>
      </c>
      <c r="BK50" s="51"/>
      <c r="BL50" s="26" t="s">
        <v>34</v>
      </c>
      <c r="BM50" s="58">
        <f>IFERROR(AT50/BC50-1,"")</f>
        <v>0</v>
      </c>
      <c r="BN50" s="58"/>
    </row>
    <row r="51" spans="1:67" hidden="1">
      <c r="A51"/>
      <c r="B51" s="26" t="s">
        <v>207</v>
      </c>
      <c r="C51" s="26"/>
      <c r="D51" s="26"/>
      <c r="E51"/>
      <c r="F51"/>
      <c r="G51" s="53"/>
      <c r="H51" s="119"/>
      <c r="I51" s="65"/>
      <c r="J51" s="65"/>
      <c r="M51" s="26" t="s">
        <v>207</v>
      </c>
      <c r="N51" s="26"/>
      <c r="O51" s="26"/>
      <c r="P51" s="165"/>
      <c r="Q51"/>
      <c r="R51" s="53"/>
      <c r="S51" s="119"/>
      <c r="T51" s="65"/>
      <c r="U51" s="65"/>
      <c r="W51" s="26" t="s">
        <v>207</v>
      </c>
      <c r="X51" s="26"/>
      <c r="Y51" s="26"/>
      <c r="Z51" s="165"/>
      <c r="AA51" s="165"/>
      <c r="AB51" s="53"/>
      <c r="AC51" s="119"/>
      <c r="AD51" s="65"/>
      <c r="AE51" s="65"/>
      <c r="AG51" s="152"/>
      <c r="AH51" s="26"/>
      <c r="AI51" s="26"/>
      <c r="AJ51" s="165"/>
      <c r="AK51" s="165"/>
      <c r="AL51" s="53"/>
      <c r="AM51" s="119"/>
      <c r="AN51" s="65"/>
      <c r="AO51" s="65"/>
      <c r="AQ51" s="152"/>
      <c r="AR51" s="26"/>
      <c r="AS51" s="26"/>
      <c r="AT51" s="47"/>
      <c r="AU51" s="47"/>
      <c r="AV51" s="53"/>
      <c r="AW51" s="119"/>
      <c r="AX51" s="65"/>
      <c r="AY51" s="65"/>
      <c r="AZ51" s="119"/>
      <c r="BA51" s="152"/>
      <c r="BB51" s="26"/>
      <c r="BC51" s="33"/>
      <c r="BD51" s="33"/>
      <c r="BE51" s="53"/>
      <c r="BF51" s="51"/>
      <c r="BG51" s="26"/>
      <c r="BH51" s="52"/>
      <c r="BI51" s="52"/>
      <c r="BJ51" s="58"/>
      <c r="BK51" s="51"/>
      <c r="BL51" s="26"/>
      <c r="BM51" s="58"/>
      <c r="BN51" s="58"/>
    </row>
    <row r="52" spans="1:67">
      <c r="A52"/>
      <c r="B52" s="154" t="s">
        <v>18</v>
      </c>
      <c r="C52" s="26" t="s">
        <v>119</v>
      </c>
      <c r="D52" s="26" t="s">
        <v>91</v>
      </c>
      <c r="E52">
        <v>20</v>
      </c>
      <c r="F52">
        <v>0</v>
      </c>
      <c r="G52" s="53">
        <f>SUM(E52:F52)</f>
        <v>20</v>
      </c>
      <c r="H52" s="119"/>
      <c r="I52" s="65" t="str">
        <f>IFERROR(#REF!/G52,"")</f>
        <v/>
      </c>
      <c r="J52" s="65">
        <f>IFERROR(F53/G52,"")</f>
        <v>0.85</v>
      </c>
      <c r="M52" s="154" t="s">
        <v>18</v>
      </c>
      <c r="N52" s="26" t="s">
        <v>119</v>
      </c>
      <c r="O52" s="26" t="s">
        <v>91</v>
      </c>
      <c r="P52" s="165">
        <v>20</v>
      </c>
      <c r="Q52">
        <v>0</v>
      </c>
      <c r="R52" s="53">
        <f t="shared" ref="R52:R58" si="23">SUM(P52:Q52)</f>
        <v>20</v>
      </c>
      <c r="S52" s="119"/>
      <c r="T52" s="65">
        <f t="shared" ref="T52:T58" si="24">IFERROR(P52/R52,"")</f>
        <v>1</v>
      </c>
      <c r="U52" s="65">
        <f t="shared" ref="U52:U58" si="25">IFERROR(Q52/R52,"")</f>
        <v>0</v>
      </c>
      <c r="W52" s="154" t="s">
        <v>18</v>
      </c>
      <c r="X52" s="26" t="s">
        <v>119</v>
      </c>
      <c r="Y52" s="26" t="s">
        <v>91</v>
      </c>
      <c r="Z52" s="165">
        <v>20</v>
      </c>
      <c r="AA52" s="165">
        <v>0</v>
      </c>
      <c r="AB52" s="53">
        <f t="shared" ref="AB52:AB58" si="26">SUM(Z52:AA52)</f>
        <v>20</v>
      </c>
      <c r="AC52" s="119"/>
      <c r="AD52" s="65">
        <f t="shared" ref="AD52:AD58" si="27">IFERROR(Z52/AB52,"")</f>
        <v>1</v>
      </c>
      <c r="AE52" s="65">
        <f t="shared" ref="AE52:AE58" si="28">IFERROR(AA52/AB52,"")</f>
        <v>0</v>
      </c>
      <c r="AG52" s="154" t="s">
        <v>18</v>
      </c>
      <c r="AH52" s="26" t="s">
        <v>119</v>
      </c>
      <c r="AI52" s="26" t="s">
        <v>91</v>
      </c>
      <c r="AJ52" s="165">
        <v>20</v>
      </c>
      <c r="AK52" s="165">
        <v>0</v>
      </c>
      <c r="AL52" s="53">
        <f t="shared" ref="AL52:AL58" si="29">SUM(AJ52:AK52)</f>
        <v>20</v>
      </c>
      <c r="AM52" s="119"/>
      <c r="AN52" s="65">
        <f t="shared" ref="AN52:AN58" si="30">IFERROR(AJ52/AL52,"")</f>
        <v>1</v>
      </c>
      <c r="AO52" s="65">
        <f t="shared" ref="AO52:AO58" si="31">IFERROR(AK52/AL52,"")</f>
        <v>0</v>
      </c>
      <c r="AQ52" s="154" t="s">
        <v>18</v>
      </c>
      <c r="AR52" s="26" t="s">
        <v>119</v>
      </c>
      <c r="AS52" s="26" t="s">
        <v>91</v>
      </c>
      <c r="AT52" s="52">
        <v>20</v>
      </c>
      <c r="AU52" s="52">
        <v>0</v>
      </c>
      <c r="AV52" s="53">
        <f t="shared" ref="AV52:AV58" si="32">SUM(AT52:AU52)</f>
        <v>20</v>
      </c>
      <c r="AW52" s="119"/>
      <c r="AX52" s="65">
        <f t="shared" ref="AX52:AX58" si="33">IFERROR(AT52/AV52,"")</f>
        <v>1</v>
      </c>
      <c r="AY52" s="65">
        <f t="shared" ref="AY52:AY58" si="34">IFERROR(AU52/AV52,"")</f>
        <v>0</v>
      </c>
      <c r="AZ52" s="119"/>
      <c r="BA52" s="154" t="s">
        <v>18</v>
      </c>
      <c r="BB52" s="26" t="s">
        <v>119</v>
      </c>
      <c r="BC52" s="33">
        <v>20</v>
      </c>
      <c r="BD52" s="33">
        <v>0</v>
      </c>
      <c r="BE52" s="53">
        <f t="shared" ref="BE52:BE58" si="35">SUM(BC52:BD52)</f>
        <v>20</v>
      </c>
      <c r="BF52" s="51"/>
      <c r="BG52" s="26" t="s">
        <v>18</v>
      </c>
      <c r="BH52" s="52">
        <f t="shared" ref="BH52:BH58" si="36">AV52</f>
        <v>20</v>
      </c>
      <c r="BI52" s="52">
        <f t="shared" ref="BI52:BI58" si="37">BE52</f>
        <v>20</v>
      </c>
      <c r="BJ52" s="58">
        <f t="shared" ref="BJ52:BJ58" si="38">IFERROR(BH52/BI52-1,"")</f>
        <v>0</v>
      </c>
      <c r="BK52" s="51"/>
      <c r="BL52" s="26" t="s">
        <v>18</v>
      </c>
      <c r="BM52" s="58">
        <f>IFERROR(AT52/BC52-1,"")</f>
        <v>0</v>
      </c>
      <c r="BN52" s="58"/>
    </row>
    <row r="53" spans="1:67">
      <c r="A53"/>
      <c r="B53" s="26" t="s">
        <v>67</v>
      </c>
      <c r="C53" s="26" t="s">
        <v>119</v>
      </c>
      <c r="D53" s="26" t="s">
        <v>91</v>
      </c>
      <c r="E53"/>
      <c r="F53">
        <v>17</v>
      </c>
      <c r="G53" s="53">
        <f>SUM(E53:F53)</f>
        <v>17</v>
      </c>
      <c r="H53" s="119"/>
      <c r="I53" s="65">
        <f t="shared" ref="I53:I58" si="39">IFERROR(E53/G53,"")</f>
        <v>0</v>
      </c>
      <c r="J53" s="65" t="str">
        <f>IFERROR(#REF!/G53,"")</f>
        <v/>
      </c>
      <c r="M53" s="26" t="s">
        <v>67</v>
      </c>
      <c r="N53" s="26" t="s">
        <v>119</v>
      </c>
      <c r="O53" s="26" t="s">
        <v>91</v>
      </c>
      <c r="P53" s="165">
        <v>0</v>
      </c>
      <c r="Q53">
        <v>16</v>
      </c>
      <c r="R53" s="53">
        <f t="shared" si="23"/>
        <v>16</v>
      </c>
      <c r="S53" s="119"/>
      <c r="T53" s="65">
        <f t="shared" si="24"/>
        <v>0</v>
      </c>
      <c r="U53" s="65">
        <f t="shared" si="25"/>
        <v>1</v>
      </c>
      <c r="W53" s="26" t="s">
        <v>67</v>
      </c>
      <c r="X53" s="26" t="s">
        <v>119</v>
      </c>
      <c r="Y53" s="26" t="s">
        <v>91</v>
      </c>
      <c r="Z53" s="165">
        <v>0</v>
      </c>
      <c r="AA53" s="165">
        <v>15</v>
      </c>
      <c r="AB53" s="53">
        <f t="shared" si="26"/>
        <v>15</v>
      </c>
      <c r="AC53" s="119"/>
      <c r="AD53" s="65">
        <f t="shared" si="27"/>
        <v>0</v>
      </c>
      <c r="AE53" s="65">
        <f t="shared" si="28"/>
        <v>1</v>
      </c>
      <c r="AG53" s="26" t="s">
        <v>67</v>
      </c>
      <c r="AH53" s="26" t="s">
        <v>119</v>
      </c>
      <c r="AI53" s="26" t="s">
        <v>91</v>
      </c>
      <c r="AJ53" s="165"/>
      <c r="AK53" s="165">
        <v>15</v>
      </c>
      <c r="AL53" s="53">
        <f t="shared" si="29"/>
        <v>15</v>
      </c>
      <c r="AM53" s="119"/>
      <c r="AN53" s="65">
        <f t="shared" si="30"/>
        <v>0</v>
      </c>
      <c r="AO53" s="65">
        <f t="shared" si="31"/>
        <v>1</v>
      </c>
      <c r="AQ53" s="26" t="s">
        <v>67</v>
      </c>
      <c r="AR53" s="26" t="s">
        <v>119</v>
      </c>
      <c r="AS53" s="26" t="s">
        <v>91</v>
      </c>
      <c r="AT53" s="47">
        <v>0</v>
      </c>
      <c r="AU53" s="64">
        <v>15</v>
      </c>
      <c r="AV53" s="53">
        <f t="shared" si="32"/>
        <v>15</v>
      </c>
      <c r="AW53" s="119"/>
      <c r="AX53" s="65">
        <f t="shared" si="33"/>
        <v>0</v>
      </c>
      <c r="AY53" s="65">
        <f t="shared" si="34"/>
        <v>1</v>
      </c>
      <c r="AZ53" s="119"/>
      <c r="BA53" s="26" t="s">
        <v>67</v>
      </c>
      <c r="BB53" s="26" t="s">
        <v>119</v>
      </c>
      <c r="BC53" s="33">
        <v>0</v>
      </c>
      <c r="BD53" s="33">
        <v>15</v>
      </c>
      <c r="BE53" s="53">
        <f t="shared" si="35"/>
        <v>15</v>
      </c>
      <c r="BF53" s="50"/>
      <c r="BG53" s="26" t="s">
        <v>67</v>
      </c>
      <c r="BH53" s="52">
        <f t="shared" si="36"/>
        <v>15</v>
      </c>
      <c r="BI53" s="52">
        <f t="shared" si="37"/>
        <v>15</v>
      </c>
      <c r="BJ53" s="58">
        <f t="shared" si="38"/>
        <v>0</v>
      </c>
      <c r="BK53" s="50"/>
      <c r="BL53" s="26" t="s">
        <v>67</v>
      </c>
      <c r="BM53" s="58"/>
      <c r="BN53" s="58">
        <f>IFERROR(AU53/BD53-1,"")</f>
        <v>0</v>
      </c>
    </row>
    <row r="54" spans="1:67">
      <c r="A54"/>
      <c r="B54" s="131" t="s">
        <v>5</v>
      </c>
      <c r="C54" s="26" t="s">
        <v>121</v>
      </c>
      <c r="D54" s="131" t="s">
        <v>91</v>
      </c>
      <c r="E54">
        <v>44</v>
      </c>
      <c r="F54">
        <v>25</v>
      </c>
      <c r="G54" s="53">
        <f t="shared" ref="G54:G58" si="40">SUM(E54:F54)</f>
        <v>69</v>
      </c>
      <c r="H54" s="120"/>
      <c r="I54" s="65">
        <f t="shared" si="39"/>
        <v>0.6376811594202898</v>
      </c>
      <c r="J54" s="65">
        <f t="shared" ref="J54:J58" si="41">IFERROR(F54/G54,"")</f>
        <v>0.36231884057971014</v>
      </c>
      <c r="M54" s="131" t="s">
        <v>5</v>
      </c>
      <c r="N54" s="26" t="s">
        <v>121</v>
      </c>
      <c r="O54" s="131" t="s">
        <v>91</v>
      </c>
      <c r="P54" s="165">
        <v>35</v>
      </c>
      <c r="Q54">
        <v>25</v>
      </c>
      <c r="R54" s="53">
        <f t="shared" si="23"/>
        <v>60</v>
      </c>
      <c r="S54" s="120"/>
      <c r="T54" s="65">
        <f t="shared" si="24"/>
        <v>0.58333333333333337</v>
      </c>
      <c r="U54" s="65">
        <f t="shared" si="25"/>
        <v>0.41666666666666669</v>
      </c>
      <c r="W54" s="131" t="s">
        <v>5</v>
      </c>
      <c r="X54" s="26" t="s">
        <v>121</v>
      </c>
      <c r="Y54" s="131" t="s">
        <v>91</v>
      </c>
      <c r="Z54" s="165">
        <v>35</v>
      </c>
      <c r="AA54" s="165">
        <v>25</v>
      </c>
      <c r="AB54" s="53">
        <f t="shared" si="26"/>
        <v>60</v>
      </c>
      <c r="AC54" s="120"/>
      <c r="AD54" s="65">
        <f t="shared" si="27"/>
        <v>0.58333333333333337</v>
      </c>
      <c r="AE54" s="65">
        <f t="shared" si="28"/>
        <v>0.41666666666666669</v>
      </c>
      <c r="AG54" s="131" t="s">
        <v>5</v>
      </c>
      <c r="AH54" s="26" t="s">
        <v>121</v>
      </c>
      <c r="AI54" s="131" t="s">
        <v>91</v>
      </c>
      <c r="AJ54" s="165">
        <v>20</v>
      </c>
      <c r="AK54" s="165">
        <v>40</v>
      </c>
      <c r="AL54" s="53">
        <f t="shared" si="29"/>
        <v>60</v>
      </c>
      <c r="AM54" s="120"/>
      <c r="AN54" s="65">
        <f t="shared" si="30"/>
        <v>0.33333333333333331</v>
      </c>
      <c r="AO54" s="65">
        <f t="shared" si="31"/>
        <v>0.66666666666666663</v>
      </c>
      <c r="AQ54" s="131" t="s">
        <v>5</v>
      </c>
      <c r="AR54" s="26" t="s">
        <v>121</v>
      </c>
      <c r="AS54" s="131" t="s">
        <v>91</v>
      </c>
      <c r="AT54" s="52">
        <v>10</v>
      </c>
      <c r="AU54" s="64">
        <v>40</v>
      </c>
      <c r="AV54" s="53">
        <f t="shared" si="32"/>
        <v>50</v>
      </c>
      <c r="AW54" s="120"/>
      <c r="AX54" s="65">
        <f t="shared" si="33"/>
        <v>0.2</v>
      </c>
      <c r="AY54" s="65">
        <f t="shared" si="34"/>
        <v>0.8</v>
      </c>
      <c r="AZ54" s="120"/>
      <c r="BA54" s="131" t="s">
        <v>5</v>
      </c>
      <c r="BB54" s="26" t="s">
        <v>121</v>
      </c>
      <c r="BC54" s="33">
        <v>6</v>
      </c>
      <c r="BD54" s="33">
        <v>40</v>
      </c>
      <c r="BE54" s="53">
        <f t="shared" si="35"/>
        <v>46</v>
      </c>
      <c r="BF54" s="50"/>
      <c r="BG54" s="131" t="s">
        <v>5</v>
      </c>
      <c r="BH54" s="52">
        <f t="shared" si="36"/>
        <v>50</v>
      </c>
      <c r="BI54" s="52">
        <f t="shared" si="37"/>
        <v>46</v>
      </c>
      <c r="BJ54" s="58">
        <f t="shared" si="38"/>
        <v>8.6956521739130377E-2</v>
      </c>
      <c r="BK54" s="50"/>
      <c r="BL54" s="131" t="s">
        <v>5</v>
      </c>
      <c r="BM54" s="58">
        <f>IFERROR(AT54/BC54-1,"")</f>
        <v>0.66666666666666674</v>
      </c>
      <c r="BN54" s="58">
        <f>IFERROR(AU54/BD54-1,"")</f>
        <v>0</v>
      </c>
      <c r="BO54" s="3"/>
    </row>
    <row r="55" spans="1:67">
      <c r="A55"/>
      <c r="B55" s="29" t="s">
        <v>28</v>
      </c>
      <c r="C55" s="26" t="s">
        <v>123</v>
      </c>
      <c r="D55" s="29" t="s">
        <v>91</v>
      </c>
      <c r="E55"/>
      <c r="F55"/>
      <c r="G55" s="53">
        <f t="shared" si="40"/>
        <v>0</v>
      </c>
      <c r="H55" s="120"/>
      <c r="I55" s="65" t="str">
        <f t="shared" si="39"/>
        <v/>
      </c>
      <c r="J55" s="65" t="str">
        <f t="shared" si="41"/>
        <v/>
      </c>
      <c r="M55" s="29" t="s">
        <v>28</v>
      </c>
      <c r="N55" s="26" t="s">
        <v>123</v>
      </c>
      <c r="O55" s="29" t="s">
        <v>91</v>
      </c>
      <c r="P55" s="165">
        <v>128</v>
      </c>
      <c r="Q55">
        <v>26</v>
      </c>
      <c r="R55" s="53">
        <f t="shared" si="23"/>
        <v>154</v>
      </c>
      <c r="S55" s="120"/>
      <c r="T55" s="65">
        <f t="shared" si="24"/>
        <v>0.83116883116883122</v>
      </c>
      <c r="U55" s="65">
        <f t="shared" si="25"/>
        <v>0.16883116883116883</v>
      </c>
      <c r="W55" s="29" t="s">
        <v>28</v>
      </c>
      <c r="X55" s="26" t="s">
        <v>123</v>
      </c>
      <c r="Y55" s="29" t="s">
        <v>91</v>
      </c>
      <c r="Z55" s="165">
        <v>125</v>
      </c>
      <c r="AA55" s="165">
        <v>26</v>
      </c>
      <c r="AB55" s="53">
        <f t="shared" si="26"/>
        <v>151</v>
      </c>
      <c r="AC55" s="120"/>
      <c r="AD55" s="65">
        <f t="shared" si="27"/>
        <v>0.82781456953642385</v>
      </c>
      <c r="AE55" s="65">
        <f t="shared" si="28"/>
        <v>0.17218543046357615</v>
      </c>
      <c r="AG55" s="29" t="s">
        <v>28</v>
      </c>
      <c r="AH55" s="26" t="s">
        <v>123</v>
      </c>
      <c r="AI55" s="29" t="s">
        <v>91</v>
      </c>
      <c r="AJ55" s="165">
        <v>121</v>
      </c>
      <c r="AK55" s="165">
        <v>28</v>
      </c>
      <c r="AL55" s="53">
        <f t="shared" si="29"/>
        <v>149</v>
      </c>
      <c r="AM55" s="120"/>
      <c r="AN55" s="65">
        <f t="shared" si="30"/>
        <v>0.81208053691275173</v>
      </c>
      <c r="AO55" s="65">
        <f t="shared" si="31"/>
        <v>0.18791946308724833</v>
      </c>
      <c r="AQ55" s="29" t="s">
        <v>28</v>
      </c>
      <c r="AR55" s="26" t="s">
        <v>123</v>
      </c>
      <c r="AS55" s="29" t="s">
        <v>91</v>
      </c>
      <c r="AT55" s="52">
        <v>118</v>
      </c>
      <c r="AU55" s="52">
        <v>30</v>
      </c>
      <c r="AV55" s="53">
        <f t="shared" si="32"/>
        <v>148</v>
      </c>
      <c r="AW55" s="120"/>
      <c r="AX55" s="65">
        <f t="shared" si="33"/>
        <v>0.79729729729729726</v>
      </c>
      <c r="AY55" s="65">
        <f t="shared" si="34"/>
        <v>0.20270270270270271</v>
      </c>
      <c r="AZ55" s="120"/>
      <c r="BA55" s="29" t="s">
        <v>28</v>
      </c>
      <c r="BB55" s="26" t="s">
        <v>123</v>
      </c>
      <c r="BC55" s="33">
        <v>108</v>
      </c>
      <c r="BD55" s="33">
        <v>25</v>
      </c>
      <c r="BE55" s="53">
        <f t="shared" si="35"/>
        <v>133</v>
      </c>
      <c r="BF55" s="50"/>
      <c r="BG55" s="29" t="s">
        <v>28</v>
      </c>
      <c r="BH55" s="52">
        <f t="shared" si="36"/>
        <v>148</v>
      </c>
      <c r="BI55" s="52">
        <f t="shared" si="37"/>
        <v>133</v>
      </c>
      <c r="BJ55" s="58">
        <f t="shared" si="38"/>
        <v>0.11278195488721798</v>
      </c>
      <c r="BK55" s="50"/>
      <c r="BL55" s="29" t="s">
        <v>28</v>
      </c>
      <c r="BM55" s="58">
        <f>IFERROR(AT55/BC55-1,"")</f>
        <v>9.259259259259256E-2</v>
      </c>
      <c r="BN55" s="58">
        <f>IFERROR(AU55/BD55-1,"")</f>
        <v>0.19999999999999996</v>
      </c>
      <c r="BO55" s="3"/>
    </row>
    <row r="56" spans="1:67">
      <c r="A56"/>
      <c r="B56" s="29" t="s">
        <v>9</v>
      </c>
      <c r="C56" s="26" t="s">
        <v>123</v>
      </c>
      <c r="D56" s="29" t="s">
        <v>91</v>
      </c>
      <c r="E56">
        <v>110</v>
      </c>
      <c r="F56">
        <v>0</v>
      </c>
      <c r="G56" s="53">
        <f t="shared" si="40"/>
        <v>110</v>
      </c>
      <c r="H56" s="120"/>
      <c r="I56" s="65">
        <f t="shared" si="39"/>
        <v>1</v>
      </c>
      <c r="J56" s="65">
        <f t="shared" si="41"/>
        <v>0</v>
      </c>
      <c r="M56" s="29" t="s">
        <v>9</v>
      </c>
      <c r="N56" s="26" t="s">
        <v>123</v>
      </c>
      <c r="O56" s="29" t="s">
        <v>91</v>
      </c>
      <c r="P56" s="165">
        <v>103</v>
      </c>
      <c r="Q56">
        <v>0</v>
      </c>
      <c r="R56" s="53">
        <f t="shared" si="23"/>
        <v>103</v>
      </c>
      <c r="S56" s="120"/>
      <c r="T56" s="65">
        <f t="shared" si="24"/>
        <v>1</v>
      </c>
      <c r="U56" s="65">
        <f t="shared" si="25"/>
        <v>0</v>
      </c>
      <c r="W56" s="29" t="s">
        <v>9</v>
      </c>
      <c r="X56" s="26" t="s">
        <v>123</v>
      </c>
      <c r="Y56" s="29" t="s">
        <v>91</v>
      </c>
      <c r="Z56" s="165">
        <v>95.4</v>
      </c>
      <c r="AA56" s="165">
        <v>0</v>
      </c>
      <c r="AB56" s="53">
        <f t="shared" si="26"/>
        <v>95.4</v>
      </c>
      <c r="AC56" s="120"/>
      <c r="AD56" s="65">
        <f t="shared" si="27"/>
        <v>1</v>
      </c>
      <c r="AE56" s="65">
        <f t="shared" si="28"/>
        <v>0</v>
      </c>
      <c r="AG56" s="29" t="s">
        <v>9</v>
      </c>
      <c r="AH56" s="26" t="s">
        <v>123</v>
      </c>
      <c r="AI56" s="29" t="s">
        <v>91</v>
      </c>
      <c r="AJ56" s="165">
        <v>96.95</v>
      </c>
      <c r="AK56" s="165">
        <v>0</v>
      </c>
      <c r="AL56" s="53">
        <f t="shared" si="29"/>
        <v>96.95</v>
      </c>
      <c r="AM56" s="120"/>
      <c r="AN56" s="65">
        <f t="shared" si="30"/>
        <v>1</v>
      </c>
      <c r="AO56" s="65">
        <f t="shared" si="31"/>
        <v>0</v>
      </c>
      <c r="AQ56" s="29" t="s">
        <v>9</v>
      </c>
      <c r="AR56" s="26" t="s">
        <v>123</v>
      </c>
      <c r="AS56" s="29" t="s">
        <v>91</v>
      </c>
      <c r="AT56" s="52">
        <v>91.95</v>
      </c>
      <c r="AU56" s="52">
        <v>0</v>
      </c>
      <c r="AV56" s="53">
        <f t="shared" si="32"/>
        <v>91.95</v>
      </c>
      <c r="AW56" s="120"/>
      <c r="AX56" s="65">
        <f t="shared" si="33"/>
        <v>1</v>
      </c>
      <c r="AY56" s="65">
        <f t="shared" si="34"/>
        <v>0</v>
      </c>
      <c r="AZ56" s="120"/>
      <c r="BA56" s="29" t="s">
        <v>9</v>
      </c>
      <c r="BB56" s="26" t="s">
        <v>123</v>
      </c>
      <c r="BC56" s="33">
        <v>92.65</v>
      </c>
      <c r="BD56" s="33">
        <v>0</v>
      </c>
      <c r="BE56" s="53">
        <f t="shared" si="35"/>
        <v>92.65</v>
      </c>
      <c r="BF56" s="50"/>
      <c r="BG56" s="29" t="s">
        <v>9</v>
      </c>
      <c r="BH56" s="52">
        <f t="shared" si="36"/>
        <v>91.95</v>
      </c>
      <c r="BI56" s="52">
        <f t="shared" si="37"/>
        <v>92.65</v>
      </c>
      <c r="BJ56" s="58">
        <f t="shared" si="38"/>
        <v>-7.5553157042633767E-3</v>
      </c>
      <c r="BK56" s="50"/>
      <c r="BL56" s="29" t="s">
        <v>9</v>
      </c>
      <c r="BM56" s="58">
        <f>IFERROR(AT56/BC56-1,"")</f>
        <v>-7.5553157042633767E-3</v>
      </c>
      <c r="BN56" s="58" t="str">
        <f>IFERROR(AU56/BD56-1,"")</f>
        <v/>
      </c>
    </row>
    <row r="57" spans="1:67">
      <c r="A57"/>
      <c r="B57" s="29" t="s">
        <v>14</v>
      </c>
      <c r="C57" s="26" t="s">
        <v>122</v>
      </c>
      <c r="D57" s="29" t="s">
        <v>91</v>
      </c>
      <c r="E57">
        <v>16</v>
      </c>
      <c r="F57">
        <v>8</v>
      </c>
      <c r="G57" s="53">
        <f t="shared" si="40"/>
        <v>24</v>
      </c>
      <c r="H57" s="119"/>
      <c r="I57" s="65">
        <f t="shared" si="39"/>
        <v>0.66666666666666663</v>
      </c>
      <c r="J57" s="65">
        <f t="shared" si="41"/>
        <v>0.33333333333333331</v>
      </c>
      <c r="K57" s="3"/>
      <c r="M57" s="29" t="s">
        <v>14</v>
      </c>
      <c r="N57" s="26" t="s">
        <v>122</v>
      </c>
      <c r="O57" s="29" t="s">
        <v>91</v>
      </c>
      <c r="P57" s="165">
        <v>17</v>
      </c>
      <c r="Q57">
        <v>2</v>
      </c>
      <c r="R57" s="53">
        <f t="shared" si="23"/>
        <v>19</v>
      </c>
      <c r="S57" s="119"/>
      <c r="T57" s="65">
        <f t="shared" si="24"/>
        <v>0.89473684210526316</v>
      </c>
      <c r="U57" s="65">
        <f t="shared" si="25"/>
        <v>0.10526315789473684</v>
      </c>
      <c r="V57" s="3"/>
      <c r="W57" s="29" t="s">
        <v>14</v>
      </c>
      <c r="X57" s="26" t="s">
        <v>122</v>
      </c>
      <c r="Y57" s="29" t="s">
        <v>91</v>
      </c>
      <c r="Z57" s="165">
        <v>14</v>
      </c>
      <c r="AA57" s="165"/>
      <c r="AB57" s="53">
        <f t="shared" si="26"/>
        <v>14</v>
      </c>
      <c r="AC57" s="119"/>
      <c r="AD57" s="65">
        <f t="shared" si="27"/>
        <v>1</v>
      </c>
      <c r="AE57" s="65">
        <f t="shared" si="28"/>
        <v>0</v>
      </c>
      <c r="AF57" s="3"/>
      <c r="AG57" s="29" t="s">
        <v>14</v>
      </c>
      <c r="AH57" s="26" t="s">
        <v>122</v>
      </c>
      <c r="AI57" s="29" t="s">
        <v>91</v>
      </c>
      <c r="AJ57" s="165">
        <v>14</v>
      </c>
      <c r="AK57" s="165"/>
      <c r="AL57" s="53">
        <f t="shared" si="29"/>
        <v>14</v>
      </c>
      <c r="AM57" s="119"/>
      <c r="AN57" s="65">
        <f t="shared" si="30"/>
        <v>1</v>
      </c>
      <c r="AO57" s="65">
        <f t="shared" si="31"/>
        <v>0</v>
      </c>
      <c r="AP57" s="3"/>
      <c r="AQ57" s="29" t="s">
        <v>14</v>
      </c>
      <c r="AR57" s="26" t="s">
        <v>122</v>
      </c>
      <c r="AS57" s="29" t="s">
        <v>91</v>
      </c>
      <c r="AT57" s="47">
        <v>14</v>
      </c>
      <c r="AU57" s="47">
        <v>0</v>
      </c>
      <c r="AV57" s="53">
        <f t="shared" si="32"/>
        <v>14</v>
      </c>
      <c r="AW57" s="119"/>
      <c r="AX57" s="65">
        <f t="shared" si="33"/>
        <v>1</v>
      </c>
      <c r="AY57" s="65">
        <f t="shared" si="34"/>
        <v>0</v>
      </c>
      <c r="AZ57" s="119"/>
      <c r="BA57" s="29" t="s">
        <v>14</v>
      </c>
      <c r="BB57" s="26" t="s">
        <v>122</v>
      </c>
      <c r="BC57" s="33">
        <v>14</v>
      </c>
      <c r="BD57" s="33">
        <v>0</v>
      </c>
      <c r="BE57" s="53">
        <f t="shared" si="35"/>
        <v>14</v>
      </c>
      <c r="BF57" s="51"/>
      <c r="BG57" s="29" t="s">
        <v>14</v>
      </c>
      <c r="BH57" s="52">
        <f t="shared" si="36"/>
        <v>14</v>
      </c>
      <c r="BI57" s="52">
        <f t="shared" si="37"/>
        <v>14</v>
      </c>
      <c r="BJ57" s="58">
        <f t="shared" si="38"/>
        <v>0</v>
      </c>
      <c r="BK57" s="51"/>
      <c r="BL57" s="29" t="s">
        <v>14</v>
      </c>
      <c r="BM57" s="58">
        <f>IFERROR(AT57/BC57-1,"")</f>
        <v>0</v>
      </c>
      <c r="BN57" s="58" t="str">
        <f>IFERROR(AU57/BD57-1,"")</f>
        <v/>
      </c>
      <c r="BO57" s="3"/>
    </row>
    <row r="58" spans="1:67">
      <c r="A58"/>
      <c r="B58" s="29" t="s">
        <v>27</v>
      </c>
      <c r="C58" s="26" t="s">
        <v>121</v>
      </c>
      <c r="D58" s="29" t="s">
        <v>91</v>
      </c>
      <c r="E58"/>
      <c r="F58"/>
      <c r="G58" s="53">
        <f t="shared" si="40"/>
        <v>0</v>
      </c>
      <c r="H58" s="120"/>
      <c r="I58" s="65" t="str">
        <f t="shared" si="39"/>
        <v/>
      </c>
      <c r="J58" s="65" t="str">
        <f t="shared" si="41"/>
        <v/>
      </c>
      <c r="M58" s="29" t="s">
        <v>27</v>
      </c>
      <c r="N58" s="26" t="s">
        <v>121</v>
      </c>
      <c r="O58" s="29" t="s">
        <v>91</v>
      </c>
      <c r="P58" s="165"/>
      <c r="Q58"/>
      <c r="R58" s="53">
        <f t="shared" si="23"/>
        <v>0</v>
      </c>
      <c r="S58" s="120"/>
      <c r="T58" s="65" t="str">
        <f t="shared" si="24"/>
        <v/>
      </c>
      <c r="U58" s="65" t="str">
        <f t="shared" si="25"/>
        <v/>
      </c>
      <c r="W58" s="29" t="s">
        <v>27</v>
      </c>
      <c r="X58" s="26" t="s">
        <v>121</v>
      </c>
      <c r="Y58" s="29" t="s">
        <v>91</v>
      </c>
      <c r="Z58" s="165"/>
      <c r="AA58" s="165"/>
      <c r="AB58" s="53">
        <f t="shared" si="26"/>
        <v>0</v>
      </c>
      <c r="AC58" s="120"/>
      <c r="AD58" s="65" t="str">
        <f t="shared" si="27"/>
        <v/>
      </c>
      <c r="AE58" s="65" t="str">
        <f t="shared" si="28"/>
        <v/>
      </c>
      <c r="AG58" s="29" t="s">
        <v>27</v>
      </c>
      <c r="AH58" s="26" t="s">
        <v>121</v>
      </c>
      <c r="AI58" s="29" t="s">
        <v>91</v>
      </c>
      <c r="AJ58" s="165">
        <v>60</v>
      </c>
      <c r="AK58" s="165"/>
      <c r="AL58" s="53">
        <f t="shared" si="29"/>
        <v>60</v>
      </c>
      <c r="AM58" s="120"/>
      <c r="AN58" s="65">
        <f t="shared" si="30"/>
        <v>1</v>
      </c>
      <c r="AO58" s="65">
        <f t="shared" si="31"/>
        <v>0</v>
      </c>
      <c r="AQ58" s="29" t="s">
        <v>27</v>
      </c>
      <c r="AR58" s="26" t="s">
        <v>121</v>
      </c>
      <c r="AS58" s="29" t="s">
        <v>91</v>
      </c>
      <c r="AT58" s="47">
        <v>90</v>
      </c>
      <c r="AU58" s="47">
        <v>0</v>
      </c>
      <c r="AV58" s="53">
        <f t="shared" si="32"/>
        <v>90</v>
      </c>
      <c r="AW58" s="120"/>
      <c r="AX58" s="65">
        <f t="shared" si="33"/>
        <v>1</v>
      </c>
      <c r="AY58" s="65">
        <f t="shared" si="34"/>
        <v>0</v>
      </c>
      <c r="AZ58" s="120"/>
      <c r="BA58" s="29" t="s">
        <v>27</v>
      </c>
      <c r="BB58" s="26" t="s">
        <v>121</v>
      </c>
      <c r="BC58" s="33">
        <v>90</v>
      </c>
      <c r="BD58" s="33">
        <v>0</v>
      </c>
      <c r="BE58" s="53">
        <f t="shared" si="35"/>
        <v>90</v>
      </c>
      <c r="BF58" s="50"/>
      <c r="BG58" s="29" t="s">
        <v>27</v>
      </c>
      <c r="BH58" s="52">
        <f t="shared" si="36"/>
        <v>90</v>
      </c>
      <c r="BI58" s="52">
        <f t="shared" si="37"/>
        <v>90</v>
      </c>
      <c r="BJ58" s="58">
        <f t="shared" si="38"/>
        <v>0</v>
      </c>
      <c r="BK58" s="50"/>
      <c r="BL58" s="29" t="s">
        <v>27</v>
      </c>
      <c r="BM58" s="58">
        <f>IFERROR(AT58/BC58-1,"")</f>
        <v>0</v>
      </c>
      <c r="BN58" s="58"/>
    </row>
    <row r="59" spans="1:67" hidden="1">
      <c r="A59"/>
      <c r="B59" s="29" t="s">
        <v>81</v>
      </c>
      <c r="C59" s="26"/>
      <c r="D59" s="29"/>
      <c r="E59"/>
      <c r="F59"/>
      <c r="G59" s="53"/>
      <c r="H59" s="120"/>
      <c r="I59" s="65"/>
      <c r="J59" s="65"/>
      <c r="M59" s="29" t="s">
        <v>81</v>
      </c>
      <c r="N59" s="26"/>
      <c r="O59" s="29"/>
      <c r="P59" s="168"/>
      <c r="Q59"/>
      <c r="R59" s="53"/>
      <c r="S59" s="120"/>
      <c r="T59" s="65"/>
      <c r="U59" s="65"/>
      <c r="W59" s="29" t="s">
        <v>81</v>
      </c>
      <c r="X59" s="26"/>
      <c r="Y59" s="29"/>
      <c r="Z59" s="168"/>
      <c r="AA59" s="168"/>
      <c r="AB59" s="53"/>
      <c r="AC59" s="120"/>
      <c r="AD59" s="65"/>
      <c r="AE59" s="65"/>
      <c r="AG59" s="29"/>
      <c r="AH59" s="26"/>
      <c r="AI59" s="29"/>
      <c r="AJ59" s="168"/>
      <c r="AK59" s="168"/>
      <c r="AL59" s="53"/>
      <c r="AM59" s="120"/>
      <c r="AN59" s="65"/>
      <c r="AO59" s="65"/>
      <c r="AQ59" s="29"/>
      <c r="AR59" s="26"/>
      <c r="AS59" s="29"/>
      <c r="AT59" s="47"/>
      <c r="AU59" s="47"/>
      <c r="AV59" s="53"/>
      <c r="AW59" s="120"/>
      <c r="AX59" s="65"/>
      <c r="AY59" s="65"/>
      <c r="AZ59" s="120"/>
      <c r="BA59" s="29"/>
      <c r="BB59" s="26"/>
      <c r="BC59" s="33"/>
      <c r="BD59" s="33"/>
      <c r="BE59" s="53"/>
      <c r="BF59" s="50"/>
      <c r="BG59" s="29"/>
      <c r="BH59" s="52"/>
      <c r="BI59" s="52"/>
      <c r="BJ59" s="58"/>
      <c r="BK59" s="50"/>
      <c r="BL59" s="29"/>
      <c r="BM59" s="58"/>
      <c r="BN59" s="58"/>
    </row>
    <row r="60" spans="1:67">
      <c r="A60"/>
      <c r="B60" s="29" t="s">
        <v>10</v>
      </c>
      <c r="C60" s="26" t="s">
        <v>119</v>
      </c>
      <c r="D60" s="29" t="s">
        <v>91</v>
      </c>
      <c r="E60">
        <v>4</v>
      </c>
      <c r="F60">
        <v>8</v>
      </c>
      <c r="G60" s="53">
        <f>SUM(E60:F60)</f>
        <v>12</v>
      </c>
      <c r="H60" s="119"/>
      <c r="I60" s="65">
        <f>IFERROR(E60/G60,"")</f>
        <v>0.33333333333333331</v>
      </c>
      <c r="J60" s="65">
        <f>IFERROR(F60/G60,"")</f>
        <v>0.66666666666666663</v>
      </c>
      <c r="M60" s="29" t="s">
        <v>10</v>
      </c>
      <c r="N60" s="26" t="s">
        <v>119</v>
      </c>
      <c r="O60" s="29" t="s">
        <v>91</v>
      </c>
      <c r="P60" s="165">
        <v>3</v>
      </c>
      <c r="Q60">
        <v>7</v>
      </c>
      <c r="R60" s="53">
        <f>SUM(P60:Q60)</f>
        <v>10</v>
      </c>
      <c r="S60" s="119"/>
      <c r="T60" s="65">
        <f>IFERROR(P60/R60,"")</f>
        <v>0.3</v>
      </c>
      <c r="U60" s="65">
        <f>IFERROR(Q60/R60,"")</f>
        <v>0.7</v>
      </c>
      <c r="W60" s="29" t="s">
        <v>10</v>
      </c>
      <c r="X60" s="26" t="s">
        <v>119</v>
      </c>
      <c r="Y60" s="29" t="s">
        <v>91</v>
      </c>
      <c r="Z60" s="165">
        <v>3</v>
      </c>
      <c r="AA60" s="165">
        <v>13</v>
      </c>
      <c r="AB60" s="53">
        <f>SUM(Z60:AA60)</f>
        <v>16</v>
      </c>
      <c r="AC60" s="119"/>
      <c r="AD60" s="65">
        <f>IFERROR(Z60/AB60,"")</f>
        <v>0.1875</v>
      </c>
      <c r="AE60" s="65">
        <f>IFERROR(AA60/AB60,"")</f>
        <v>0.8125</v>
      </c>
      <c r="AG60" s="29" t="s">
        <v>10</v>
      </c>
      <c r="AH60" s="26" t="s">
        <v>119</v>
      </c>
      <c r="AI60" s="29" t="s">
        <v>91</v>
      </c>
      <c r="AJ60" s="165">
        <v>3</v>
      </c>
      <c r="AK60" s="165">
        <v>16</v>
      </c>
      <c r="AL60" s="53">
        <f>SUM(AJ60:AK60)</f>
        <v>19</v>
      </c>
      <c r="AM60" s="119"/>
      <c r="AN60" s="65">
        <f>IFERROR(AJ60/AL60,"")</f>
        <v>0.15789473684210525</v>
      </c>
      <c r="AO60" s="65">
        <f>IFERROR(AK60/AL60,"")</f>
        <v>0.84210526315789469</v>
      </c>
      <c r="AQ60" s="29" t="s">
        <v>10</v>
      </c>
      <c r="AR60" s="26" t="s">
        <v>119</v>
      </c>
      <c r="AS60" s="29" t="s">
        <v>91</v>
      </c>
      <c r="AT60" s="52">
        <v>3</v>
      </c>
      <c r="AU60" s="52">
        <v>12</v>
      </c>
      <c r="AV60" s="53">
        <f>SUM(AT60:AU60)</f>
        <v>15</v>
      </c>
      <c r="AW60" s="119"/>
      <c r="AX60" s="65">
        <f>IFERROR(AT60/AV60,"")</f>
        <v>0.2</v>
      </c>
      <c r="AY60" s="65">
        <f>IFERROR(AU60/AV60,"")</f>
        <v>0.8</v>
      </c>
      <c r="AZ60" s="119"/>
      <c r="BA60" s="29" t="s">
        <v>10</v>
      </c>
      <c r="BB60" s="26" t="s">
        <v>119</v>
      </c>
      <c r="BC60" s="33">
        <v>6</v>
      </c>
      <c r="BD60" s="33">
        <v>8</v>
      </c>
      <c r="BE60" s="53">
        <f>SUM(BC60:BD60)</f>
        <v>14</v>
      </c>
      <c r="BF60" s="50"/>
      <c r="BG60" s="29" t="s">
        <v>10</v>
      </c>
      <c r="BH60" s="52">
        <f>AV60</f>
        <v>15</v>
      </c>
      <c r="BI60" s="52">
        <f>BE60</f>
        <v>14</v>
      </c>
      <c r="BJ60" s="58">
        <f>IFERROR(BH60/BI60-1,"")</f>
        <v>7.1428571428571397E-2</v>
      </c>
      <c r="BK60" s="50"/>
      <c r="BL60" s="29" t="s">
        <v>10</v>
      </c>
      <c r="BM60" s="58">
        <f>IFERROR(AT60/BC60-1,"")</f>
        <v>-0.5</v>
      </c>
      <c r="BN60" s="58">
        <f>IFERROR(AU60/BD60-1,"")</f>
        <v>0.5</v>
      </c>
    </row>
    <row r="61" spans="1:67">
      <c r="D61" s="31" t="s">
        <v>101</v>
      </c>
      <c r="E61" s="54">
        <f>SUM(E19:E60)</f>
        <v>1915.46</v>
      </c>
      <c r="F61" s="54">
        <f>SUM(F19:F60)</f>
        <v>332.9</v>
      </c>
      <c r="G61" s="53">
        <f>SUM(E61:F61)</f>
        <v>2248.36</v>
      </c>
      <c r="H61" s="120"/>
      <c r="I61" s="60">
        <f>IFERROR(E61/G61,"")</f>
        <v>0.85193652262093256</v>
      </c>
      <c r="J61" s="60">
        <f>IFERROR(F61/G61,"")</f>
        <v>0.14806347737906739</v>
      </c>
      <c r="O61" s="31" t="s">
        <v>101</v>
      </c>
      <c r="P61" s="54">
        <f>SUM(P19:P60)</f>
        <v>1949.1999999999998</v>
      </c>
      <c r="Q61" s="54">
        <f>SUM(Q19:Q60)</f>
        <v>312.60000000000002</v>
      </c>
      <c r="R61" s="53">
        <f>SUM(P61:Q61)</f>
        <v>2261.7999999999997</v>
      </c>
      <c r="S61" s="120"/>
      <c r="T61" s="60">
        <f>IFERROR(P61/R61,"")</f>
        <v>0.86179149350075168</v>
      </c>
      <c r="U61" s="60">
        <f>IFERROR(Q61/R61,"")</f>
        <v>0.1382085064992484</v>
      </c>
      <c r="Y61" s="31" t="s">
        <v>101</v>
      </c>
      <c r="Z61" s="54">
        <f>SUM(Z19:Z60)</f>
        <v>1702.0000000000002</v>
      </c>
      <c r="AA61" s="54">
        <f>SUM(AA19:AA60)</f>
        <v>252.1</v>
      </c>
      <c r="AB61" s="53">
        <f>SUM(Z61:AA61)</f>
        <v>1954.1000000000001</v>
      </c>
      <c r="AC61" s="120"/>
      <c r="AD61" s="60">
        <f>IFERROR(Z61/AB61,"")</f>
        <v>0.87098920219026665</v>
      </c>
      <c r="AE61" s="60">
        <f>IFERROR(AA61/AB61,"")</f>
        <v>0.12901079780973337</v>
      </c>
      <c r="AI61" s="31" t="s">
        <v>101</v>
      </c>
      <c r="AJ61" s="54">
        <f>SUM(AJ19:AJ60)</f>
        <v>1679.92</v>
      </c>
      <c r="AK61" s="54">
        <f>SUM(AK19:AK60)</f>
        <v>239</v>
      </c>
      <c r="AL61" s="53">
        <f>SUM(AJ61:AK61)</f>
        <v>1918.92</v>
      </c>
      <c r="AM61" s="120"/>
      <c r="AN61" s="60">
        <f>IFERROR(AJ61/AL61,"")</f>
        <v>0.87545077439392993</v>
      </c>
      <c r="AO61" s="60">
        <f>IFERROR(AK61/AL61,"")</f>
        <v>0.12454922560607008</v>
      </c>
      <c r="AS61" s="31" t="s">
        <v>101</v>
      </c>
      <c r="AT61" s="54">
        <f>SUM(AT19:AT60)</f>
        <v>1434.3</v>
      </c>
      <c r="AU61" s="54">
        <f>SUM(AU19:AU60)</f>
        <v>207.35</v>
      </c>
      <c r="AV61" s="25">
        <f>SUM(AV27:AV60)</f>
        <v>1522.6499999999999</v>
      </c>
      <c r="AW61" s="120"/>
      <c r="AX61" s="60">
        <f>IFERROR(AT61/AV61,"")</f>
        <v>0.94197615998423812</v>
      </c>
      <c r="AY61" s="60">
        <f>IFERROR(AU61/AV61,"")</f>
        <v>0.13617705973138935</v>
      </c>
      <c r="AZ61" s="120"/>
      <c r="BC61" s="84">
        <f>SUM(BC19:BC60)</f>
        <v>1332.0500000000002</v>
      </c>
      <c r="BD61" s="84">
        <f>SUM(BD19:BD60)</f>
        <v>154.35</v>
      </c>
      <c r="BE61" s="54">
        <f>SUM(BE18:BE60)</f>
        <v>1497.4</v>
      </c>
      <c r="BF61" s="50"/>
      <c r="BG61" s="36"/>
      <c r="BH61" s="59">
        <f>AV61</f>
        <v>1522.6499999999999</v>
      </c>
      <c r="BI61" s="59">
        <f>BE61</f>
        <v>1497.4</v>
      </c>
      <c r="BJ61" s="60">
        <f>IFERROR(BH61/BI61-1,"")</f>
        <v>1.6862561773741014E-2</v>
      </c>
      <c r="BK61" s="50"/>
      <c r="BL61" s="36"/>
      <c r="BM61" s="58">
        <f>IFERROR(AT61/BC61-1,"")</f>
        <v>7.6761382830974556E-2</v>
      </c>
      <c r="BN61" s="58">
        <f>IFERROR(AU61/BD61-1,"")</f>
        <v>0.34337544541626186</v>
      </c>
    </row>
    <row r="62" spans="1:67" ht="27.75" customHeight="1">
      <c r="D62" s="245" t="s">
        <v>337</v>
      </c>
      <c r="F62" s="244">
        <f>F61/G61</f>
        <v>0.14806347737906739</v>
      </c>
      <c r="O62" s="245" t="s">
        <v>337</v>
      </c>
      <c r="Q62" s="244">
        <f>Q61/R61</f>
        <v>0.1382085064992484</v>
      </c>
      <c r="Y62" s="245" t="s">
        <v>337</v>
      </c>
      <c r="AA62" s="244">
        <f>AA61/AB61</f>
        <v>0.12901079780973337</v>
      </c>
      <c r="AI62" s="245" t="s">
        <v>337</v>
      </c>
      <c r="AK62" s="244">
        <f>AK61/AL61</f>
        <v>0.12454922560607008</v>
      </c>
      <c r="AS62" s="245" t="s">
        <v>337</v>
      </c>
      <c r="AU62" s="244">
        <f>AU61/AV61</f>
        <v>0.13617705973138935</v>
      </c>
      <c r="BB62" s="245" t="s">
        <v>337</v>
      </c>
      <c r="BD62" s="244">
        <f>BD61/BE61</f>
        <v>0.1030786696941365</v>
      </c>
      <c r="BE62" s="189"/>
      <c r="BG62" s="34"/>
      <c r="BH62" s="34"/>
      <c r="BI62" s="34"/>
      <c r="BJ62" s="34"/>
      <c r="BK62" s="34"/>
      <c r="BL62" s="34"/>
      <c r="BM62" s="34"/>
      <c r="BN62" s="34"/>
      <c r="BO62" s="34"/>
    </row>
    <row r="64" spans="1:67">
      <c r="B64" s="7" t="s">
        <v>449</v>
      </c>
      <c r="C64" s="7"/>
      <c r="D64" s="24"/>
      <c r="E64" s="3"/>
      <c r="F64" s="3"/>
      <c r="G64" s="4"/>
      <c r="M64" s="7" t="s">
        <v>361</v>
      </c>
      <c r="N64" s="7"/>
      <c r="O64" s="24"/>
      <c r="P64" s="3"/>
      <c r="Q64" s="3"/>
      <c r="R64" s="4"/>
      <c r="W64" s="7" t="s">
        <v>272</v>
      </c>
      <c r="X64" s="7"/>
      <c r="Y64" s="24"/>
      <c r="Z64" s="3"/>
      <c r="AA64" s="3"/>
      <c r="AB64" s="4"/>
    </row>
    <row r="65" spans="2:40">
      <c r="B65" s="122" t="s">
        <v>0</v>
      </c>
      <c r="C65" s="122" t="s">
        <v>132</v>
      </c>
      <c r="D65" s="122" t="s">
        <v>92</v>
      </c>
      <c r="E65" s="122" t="s">
        <v>104</v>
      </c>
      <c r="F65" s="122" t="s">
        <v>70</v>
      </c>
      <c r="G65" s="122" t="s">
        <v>93</v>
      </c>
      <c r="H65" s="122"/>
      <c r="I65" s="122" t="s">
        <v>362</v>
      </c>
      <c r="J65" s="122" t="s">
        <v>450</v>
      </c>
      <c r="M65" s="122" t="s">
        <v>0</v>
      </c>
      <c r="N65" s="122" t="s">
        <v>132</v>
      </c>
      <c r="O65" s="122" t="s">
        <v>92</v>
      </c>
      <c r="P65" s="122" t="s">
        <v>104</v>
      </c>
      <c r="Q65" s="122" t="s">
        <v>70</v>
      </c>
      <c r="R65" s="122" t="s">
        <v>93</v>
      </c>
      <c r="S65" s="122"/>
      <c r="T65" s="122" t="s">
        <v>362</v>
      </c>
      <c r="U65" s="122" t="s">
        <v>276</v>
      </c>
      <c r="W65" s="122" t="s">
        <v>0</v>
      </c>
      <c r="X65" s="122" t="s">
        <v>132</v>
      </c>
      <c r="Y65" s="122" t="s">
        <v>92</v>
      </c>
      <c r="Z65" s="122" t="s">
        <v>104</v>
      </c>
      <c r="AA65" s="122" t="s">
        <v>70</v>
      </c>
      <c r="AB65" s="122" t="s">
        <v>93</v>
      </c>
      <c r="AD65" s="9" t="s">
        <v>271</v>
      </c>
      <c r="AE65" s="9" t="s">
        <v>276</v>
      </c>
      <c r="AF65" s="9" t="s">
        <v>275</v>
      </c>
      <c r="AI65" s="9">
        <v>2016</v>
      </c>
      <c r="AJ65" s="30">
        <v>2017</v>
      </c>
      <c r="AK65" s="9">
        <v>2018</v>
      </c>
      <c r="AL65" s="30">
        <v>2019</v>
      </c>
    </row>
    <row r="66" spans="2:40">
      <c r="B66" s="26" t="s">
        <v>23</v>
      </c>
      <c r="C66" s="26" t="s">
        <v>123</v>
      </c>
      <c r="D66" s="26" t="s">
        <v>91</v>
      </c>
      <c r="E66" s="206">
        <f>E18-P18</f>
        <v>0</v>
      </c>
      <c r="F66" s="206">
        <f>F18-Q18</f>
        <v>0</v>
      </c>
      <c r="G66" s="207">
        <f>SUM(E66:F66)</f>
        <v>0</v>
      </c>
      <c r="I66" s="210">
        <f>G66/J66</f>
        <v>0</v>
      </c>
      <c r="J66" s="34">
        <f>R18</f>
        <v>13</v>
      </c>
      <c r="M66" s="26" t="s">
        <v>23</v>
      </c>
      <c r="N66" s="26" t="s">
        <v>123</v>
      </c>
      <c r="O66" s="26" t="s">
        <v>91</v>
      </c>
      <c r="P66" s="206">
        <f>P18-Z18</f>
        <v>0</v>
      </c>
      <c r="Q66" s="206">
        <f>Q18-AA18</f>
        <v>0</v>
      </c>
      <c r="R66" s="207">
        <f>SUM(P66:Q66)</f>
        <v>0</v>
      </c>
      <c r="T66" s="210">
        <f>R66/AB18</f>
        <v>0</v>
      </c>
      <c r="U66" s="9">
        <v>13</v>
      </c>
      <c r="W66" s="26" t="s">
        <v>23</v>
      </c>
      <c r="X66" s="26" t="s">
        <v>123</v>
      </c>
      <c r="Y66" s="26" t="s">
        <v>91</v>
      </c>
      <c r="Z66" s="206">
        <f>Z18-AJ18</f>
        <v>0</v>
      </c>
      <c r="AA66" s="206">
        <f>AA18-AK18</f>
        <v>0</v>
      </c>
      <c r="AB66" s="207">
        <f>SUM(Z66:AA66)</f>
        <v>0</v>
      </c>
      <c r="AD66" s="210">
        <f>AB66/AE66</f>
        <v>0</v>
      </c>
      <c r="AE66" s="9">
        <v>13</v>
      </c>
      <c r="AF66" s="9">
        <v>13</v>
      </c>
      <c r="AH66" s="30" t="s">
        <v>335</v>
      </c>
      <c r="AI66" s="243">
        <v>1497.4</v>
      </c>
      <c r="AJ66" s="242">
        <v>1650.85</v>
      </c>
      <c r="AK66" s="242">
        <v>1611.7</v>
      </c>
      <c r="AL66" s="241">
        <v>1723.3000000000002</v>
      </c>
    </row>
    <row r="67" spans="2:40">
      <c r="B67" s="26" t="s">
        <v>30</v>
      </c>
      <c r="C67" s="26" t="s">
        <v>122</v>
      </c>
      <c r="D67" s="26" t="s">
        <v>91</v>
      </c>
      <c r="E67" s="206">
        <f t="shared" ref="E67:E108" si="42">E19-P19</f>
        <v>2</v>
      </c>
      <c r="F67" s="206">
        <f t="shared" ref="F67:F108" si="43">F19-Q19</f>
        <v>0</v>
      </c>
      <c r="G67" s="207">
        <f t="shared" ref="G67:G69" si="44">SUM(E67:F67)</f>
        <v>2</v>
      </c>
      <c r="I67" s="210">
        <f t="shared" ref="I67:I108" si="45">G67/J67</f>
        <v>0.1</v>
      </c>
      <c r="J67" s="34">
        <f t="shared" ref="J67:J108" si="46">R19</f>
        <v>20</v>
      </c>
      <c r="M67" s="26" t="s">
        <v>30</v>
      </c>
      <c r="N67" s="26" t="s">
        <v>122</v>
      </c>
      <c r="O67" s="26" t="s">
        <v>91</v>
      </c>
      <c r="P67" s="206">
        <f t="shared" ref="P67:Q67" si="47">P19-Z19</f>
        <v>2</v>
      </c>
      <c r="Q67" s="206">
        <f t="shared" si="47"/>
        <v>-1</v>
      </c>
      <c r="R67" s="207">
        <f t="shared" ref="R67:R69" si="48">SUM(P67:Q67)</f>
        <v>1</v>
      </c>
      <c r="T67" s="210">
        <f t="shared" ref="T67:T108" si="49">R67/AB19</f>
        <v>5.2631578947368418E-2</v>
      </c>
      <c r="U67" s="9">
        <v>19</v>
      </c>
      <c r="W67" s="208" t="s">
        <v>30</v>
      </c>
      <c r="X67" s="26" t="s">
        <v>122</v>
      </c>
      <c r="Y67" s="26" t="s">
        <v>91</v>
      </c>
      <c r="Z67" s="206">
        <f t="shared" ref="Z67:Z108" si="50">Z19-AJ19</f>
        <v>-10</v>
      </c>
      <c r="AA67" s="206">
        <f t="shared" ref="AA67:AA108" si="51">AA19-AK19</f>
        <v>-2</v>
      </c>
      <c r="AB67" s="207">
        <f t="shared" ref="AB67:AB108" si="52">SUM(Z67:AA67)</f>
        <v>-12</v>
      </c>
      <c r="AD67" s="210">
        <f>AB67/AF67</f>
        <v>-0.38709677419354838</v>
      </c>
      <c r="AE67" s="9">
        <v>19</v>
      </c>
      <c r="AF67" s="9">
        <v>31</v>
      </c>
      <c r="AH67" s="30" t="s">
        <v>336</v>
      </c>
      <c r="AI67" s="240"/>
      <c r="AJ67" s="240">
        <f>(AJ66-AI66)/AI66</f>
        <v>0.10247762788833967</v>
      </c>
      <c r="AK67" s="240">
        <f>(AK66-AJ66)/AJ66</f>
        <v>-2.3715055880304006E-2</v>
      </c>
      <c r="AL67" s="240">
        <f>(AL66-AK66)/AK66</f>
        <v>6.9243655767202414E-2</v>
      </c>
    </row>
    <row r="68" spans="2:40">
      <c r="B68" s="26" t="s">
        <v>167</v>
      </c>
      <c r="C68" s="26" t="s">
        <v>122</v>
      </c>
      <c r="D68" s="26" t="s">
        <v>91</v>
      </c>
      <c r="E68" s="206">
        <f t="shared" si="42"/>
        <v>0</v>
      </c>
      <c r="F68" s="206">
        <f t="shared" si="43"/>
        <v>0</v>
      </c>
      <c r="G68" s="207">
        <f t="shared" si="44"/>
        <v>0</v>
      </c>
      <c r="I68" s="210">
        <f t="shared" si="45"/>
        <v>0</v>
      </c>
      <c r="J68" s="34">
        <f t="shared" si="46"/>
        <v>29</v>
      </c>
      <c r="M68" s="26" t="s">
        <v>167</v>
      </c>
      <c r="N68" s="26" t="s">
        <v>122</v>
      </c>
      <c r="O68" s="26" t="s">
        <v>91</v>
      </c>
      <c r="P68" s="206">
        <f t="shared" ref="P68:Q68" si="53">P20-Z20</f>
        <v>0</v>
      </c>
      <c r="Q68" s="206">
        <f t="shared" si="53"/>
        <v>0</v>
      </c>
      <c r="R68" s="207">
        <f t="shared" si="48"/>
        <v>0</v>
      </c>
      <c r="T68" s="210">
        <f t="shared" si="49"/>
        <v>0</v>
      </c>
      <c r="U68" s="9">
        <v>29</v>
      </c>
      <c r="W68" s="26" t="s">
        <v>167</v>
      </c>
      <c r="X68" s="26" t="s">
        <v>122</v>
      </c>
      <c r="Y68" s="26" t="s">
        <v>91</v>
      </c>
      <c r="Z68" s="206">
        <f t="shared" si="50"/>
        <v>0</v>
      </c>
      <c r="AA68" s="206">
        <f t="shared" si="51"/>
        <v>0</v>
      </c>
      <c r="AB68" s="207">
        <f t="shared" si="52"/>
        <v>0</v>
      </c>
      <c r="AD68" s="210">
        <f t="shared" ref="AD68:AD108" si="54">AB68/AF68</f>
        <v>0</v>
      </c>
      <c r="AE68" s="9">
        <v>29</v>
      </c>
      <c r="AF68" s="9">
        <v>29</v>
      </c>
    </row>
    <row r="69" spans="2:40">
      <c r="B69" s="26" t="s">
        <v>68</v>
      </c>
      <c r="C69" s="26" t="s">
        <v>122</v>
      </c>
      <c r="D69" s="26" t="s">
        <v>91</v>
      </c>
      <c r="E69" s="206">
        <f t="shared" si="42"/>
        <v>16</v>
      </c>
      <c r="F69" s="206">
        <f t="shared" si="43"/>
        <v>-7</v>
      </c>
      <c r="G69" s="207">
        <f t="shared" si="44"/>
        <v>9</v>
      </c>
      <c r="I69" s="210">
        <f t="shared" si="45"/>
        <v>0.11688311688311688</v>
      </c>
      <c r="J69" s="34">
        <f t="shared" si="46"/>
        <v>77</v>
      </c>
      <c r="M69" s="26" t="s">
        <v>68</v>
      </c>
      <c r="N69" s="26" t="s">
        <v>122</v>
      </c>
      <c r="O69" s="26" t="s">
        <v>91</v>
      </c>
      <c r="P69" s="206">
        <f t="shared" ref="P69:Q69" si="55">P21-Z21</f>
        <v>4</v>
      </c>
      <c r="Q69" s="206">
        <f t="shared" si="55"/>
        <v>10</v>
      </c>
      <c r="R69" s="207">
        <f t="shared" si="48"/>
        <v>14</v>
      </c>
      <c r="T69" s="274">
        <f t="shared" si="49"/>
        <v>0.22222222222222221</v>
      </c>
      <c r="U69" s="9">
        <v>63</v>
      </c>
      <c r="W69" s="26" t="s">
        <v>68</v>
      </c>
      <c r="X69" s="26" t="s">
        <v>122</v>
      </c>
      <c r="Y69" s="26" t="s">
        <v>91</v>
      </c>
      <c r="Z69" s="206">
        <f t="shared" si="50"/>
        <v>3</v>
      </c>
      <c r="AA69" s="206">
        <f t="shared" si="51"/>
        <v>0</v>
      </c>
      <c r="AB69" s="207">
        <f t="shared" si="52"/>
        <v>3</v>
      </c>
      <c r="AD69" s="210">
        <f t="shared" si="54"/>
        <v>0.05</v>
      </c>
      <c r="AE69" s="9">
        <v>63</v>
      </c>
      <c r="AF69" s="9">
        <v>60</v>
      </c>
    </row>
    <row r="70" spans="2:40">
      <c r="B70" s="26" t="s">
        <v>3</v>
      </c>
      <c r="C70" s="26" t="s">
        <v>119</v>
      </c>
      <c r="D70" s="26" t="s">
        <v>91</v>
      </c>
      <c r="E70" s="206">
        <f t="shared" si="42"/>
        <v>0</v>
      </c>
      <c r="F70" s="206">
        <f t="shared" si="43"/>
        <v>0</v>
      </c>
      <c r="G70" s="207"/>
      <c r="I70" s="210">
        <f t="shared" si="45"/>
        <v>0</v>
      </c>
      <c r="J70" s="34">
        <f t="shared" si="46"/>
        <v>22</v>
      </c>
      <c r="M70" s="26" t="s">
        <v>3</v>
      </c>
      <c r="N70" s="26" t="s">
        <v>119</v>
      </c>
      <c r="O70" s="26" t="s">
        <v>91</v>
      </c>
      <c r="P70" s="206">
        <f t="shared" ref="P70:Q70" si="56">P22-Z22</f>
        <v>0</v>
      </c>
      <c r="Q70" s="206">
        <f t="shared" si="56"/>
        <v>0</v>
      </c>
      <c r="R70" s="207"/>
      <c r="T70" s="210">
        <f t="shared" si="49"/>
        <v>0</v>
      </c>
      <c r="U70" s="9">
        <v>22</v>
      </c>
      <c r="W70" s="26" t="s">
        <v>3</v>
      </c>
      <c r="X70" s="26" t="s">
        <v>119</v>
      </c>
      <c r="Y70" s="26" t="s">
        <v>91</v>
      </c>
      <c r="Z70" s="206"/>
      <c r="AA70" s="206"/>
      <c r="AB70" s="207"/>
      <c r="AD70" s="210"/>
      <c r="AE70" s="9">
        <v>22</v>
      </c>
      <c r="AF70" s="9">
        <v>0</v>
      </c>
      <c r="AI70" s="9">
        <v>2016</v>
      </c>
      <c r="AJ70" s="30">
        <v>2017</v>
      </c>
      <c r="AK70" s="9">
        <v>2018</v>
      </c>
      <c r="AL70" s="30">
        <v>2019</v>
      </c>
      <c r="AN70" s="242"/>
    </row>
    <row r="71" spans="2:40">
      <c r="B71" s="26" t="s">
        <v>96</v>
      </c>
      <c r="C71" s="26" t="s">
        <v>119</v>
      </c>
      <c r="D71" s="26" t="s">
        <v>91</v>
      </c>
      <c r="E71" s="206">
        <f t="shared" si="42"/>
        <v>0</v>
      </c>
      <c r="F71" s="206">
        <f t="shared" si="43"/>
        <v>0</v>
      </c>
      <c r="G71" s="207">
        <f t="shared" ref="G71" si="57">SUM(E71:F71)</f>
        <v>0</v>
      </c>
      <c r="I71" s="210">
        <f t="shared" si="45"/>
        <v>0</v>
      </c>
      <c r="J71" s="34">
        <f t="shared" si="46"/>
        <v>24</v>
      </c>
      <c r="M71" s="26" t="s">
        <v>96</v>
      </c>
      <c r="N71" s="26" t="s">
        <v>119</v>
      </c>
      <c r="O71" s="26" t="s">
        <v>91</v>
      </c>
      <c r="P71" s="206">
        <f t="shared" ref="P71:Q71" si="58">P23-Z23</f>
        <v>0</v>
      </c>
      <c r="Q71" s="206">
        <f t="shared" si="58"/>
        <v>0</v>
      </c>
      <c r="R71" s="207">
        <f t="shared" ref="R71" si="59">SUM(P71:Q71)</f>
        <v>0</v>
      </c>
      <c r="T71" s="210">
        <f t="shared" si="49"/>
        <v>0</v>
      </c>
      <c r="U71" s="9">
        <v>24</v>
      </c>
      <c r="W71" s="208" t="s">
        <v>96</v>
      </c>
      <c r="X71" s="26" t="s">
        <v>119</v>
      </c>
      <c r="Y71" s="26" t="s">
        <v>91</v>
      </c>
      <c r="Z71" s="206">
        <f t="shared" si="50"/>
        <v>5</v>
      </c>
      <c r="AA71" s="206">
        <f t="shared" si="51"/>
        <v>0</v>
      </c>
      <c r="AB71" s="207">
        <f t="shared" si="52"/>
        <v>5</v>
      </c>
      <c r="AD71" s="210">
        <f t="shared" si="54"/>
        <v>0.26315789473684209</v>
      </c>
      <c r="AE71" s="9">
        <v>24</v>
      </c>
      <c r="AF71" s="9">
        <v>19</v>
      </c>
      <c r="AH71" s="30" t="s">
        <v>335</v>
      </c>
      <c r="AI71" s="243">
        <v>1497.4</v>
      </c>
      <c r="AJ71" s="242">
        <v>1650.85</v>
      </c>
      <c r="AK71" s="242">
        <v>1611.7</v>
      </c>
      <c r="AL71" s="241">
        <v>1723.3000000000002</v>
      </c>
    </row>
    <row r="72" spans="2:40">
      <c r="B72" s="26" t="s">
        <v>24</v>
      </c>
      <c r="C72" s="26" t="s">
        <v>119</v>
      </c>
      <c r="D72" s="26" t="s">
        <v>91</v>
      </c>
      <c r="E72" s="206">
        <f t="shared" si="42"/>
        <v>-1</v>
      </c>
      <c r="F72" s="206">
        <f t="shared" si="43"/>
        <v>0</v>
      </c>
      <c r="G72" s="207"/>
      <c r="I72" s="210">
        <f t="shared" si="45"/>
        <v>0</v>
      </c>
      <c r="J72" s="34">
        <f t="shared" si="46"/>
        <v>21</v>
      </c>
      <c r="M72" s="26" t="s">
        <v>24</v>
      </c>
      <c r="N72" s="26" t="s">
        <v>119</v>
      </c>
      <c r="O72" s="26" t="s">
        <v>91</v>
      </c>
      <c r="P72" s="206">
        <f t="shared" ref="P72:Q72" si="60">P24-Z24</f>
        <v>0</v>
      </c>
      <c r="Q72" s="206">
        <f t="shared" si="60"/>
        <v>0</v>
      </c>
      <c r="R72" s="207"/>
      <c r="T72" s="210">
        <f t="shared" si="49"/>
        <v>0</v>
      </c>
      <c r="U72" s="9">
        <v>21</v>
      </c>
      <c r="W72" s="26" t="s">
        <v>24</v>
      </c>
      <c r="X72" s="26" t="s">
        <v>119</v>
      </c>
      <c r="Y72" s="26" t="s">
        <v>91</v>
      </c>
      <c r="Z72" s="206">
        <f t="shared" si="50"/>
        <v>0</v>
      </c>
      <c r="AA72" s="206">
        <f t="shared" si="51"/>
        <v>-1</v>
      </c>
      <c r="AB72" s="207"/>
      <c r="AD72" s="210">
        <f t="shared" si="54"/>
        <v>0</v>
      </c>
      <c r="AE72" s="9">
        <v>21</v>
      </c>
      <c r="AF72" s="9">
        <v>22</v>
      </c>
      <c r="AH72" s="30" t="s">
        <v>336</v>
      </c>
      <c r="AI72" s="240"/>
      <c r="AJ72" s="240">
        <f>(AJ71-AI71)/AI71</f>
        <v>0.10247762788833967</v>
      </c>
      <c r="AK72" s="240">
        <f>(AK71-AJ71)/AJ71</f>
        <v>-2.3715055880304006E-2</v>
      </c>
      <c r="AL72" s="240">
        <f>(AL71-AK71)/AK71</f>
        <v>6.9243655767202414E-2</v>
      </c>
    </row>
    <row r="73" spans="2:40">
      <c r="B73" s="26" t="s">
        <v>94</v>
      </c>
      <c r="C73" s="26" t="s">
        <v>123</v>
      </c>
      <c r="D73" s="26" t="s">
        <v>91</v>
      </c>
      <c r="E73" s="206">
        <f t="shared" si="42"/>
        <v>-1.5</v>
      </c>
      <c r="F73" s="206">
        <f t="shared" si="43"/>
        <v>-2</v>
      </c>
      <c r="G73" s="207">
        <f t="shared" ref="G73:G77" si="61">SUM(E73:F73)</f>
        <v>-3.5</v>
      </c>
      <c r="I73" s="210">
        <f t="shared" si="45"/>
        <v>-3.954802259887006E-2</v>
      </c>
      <c r="J73" s="34">
        <f t="shared" si="46"/>
        <v>88.5</v>
      </c>
      <c r="M73" s="26" t="s">
        <v>94</v>
      </c>
      <c r="N73" s="26" t="s">
        <v>123</v>
      </c>
      <c r="O73" s="26" t="s">
        <v>91</v>
      </c>
      <c r="P73" s="206">
        <f t="shared" ref="P73:Q73" si="62">P25-Z25</f>
        <v>3.2999999999999972</v>
      </c>
      <c r="Q73" s="206">
        <f t="shared" si="62"/>
        <v>-0.59999999999999964</v>
      </c>
      <c r="R73" s="207">
        <f t="shared" ref="R73:R77" si="63">SUM(P73:Q73)</f>
        <v>2.6999999999999975</v>
      </c>
      <c r="T73" s="210">
        <f t="shared" si="49"/>
        <v>3.1468531468531444E-2</v>
      </c>
      <c r="U73" s="9">
        <v>85.8</v>
      </c>
      <c r="W73" s="208" t="s">
        <v>94</v>
      </c>
      <c r="X73" s="26" t="s">
        <v>123</v>
      </c>
      <c r="Y73" s="26" t="s">
        <v>91</v>
      </c>
      <c r="Z73" s="206">
        <f t="shared" si="50"/>
        <v>8.2000000000000028</v>
      </c>
      <c r="AA73" s="206">
        <f t="shared" si="51"/>
        <v>1.5999999999999996</v>
      </c>
      <c r="AB73" s="207">
        <f t="shared" si="52"/>
        <v>9.8000000000000025</v>
      </c>
      <c r="AD73" s="210">
        <f t="shared" si="54"/>
        <v>0.12894736842105267</v>
      </c>
      <c r="AE73" s="9">
        <v>85.8</v>
      </c>
      <c r="AF73" s="9">
        <v>76</v>
      </c>
    </row>
    <row r="74" spans="2:40">
      <c r="B74" s="26" t="s">
        <v>82</v>
      </c>
      <c r="C74" s="26" t="s">
        <v>119</v>
      </c>
      <c r="D74" s="26" t="s">
        <v>91</v>
      </c>
      <c r="E74" s="206">
        <f t="shared" si="42"/>
        <v>3</v>
      </c>
      <c r="F74" s="206">
        <f t="shared" si="43"/>
        <v>2</v>
      </c>
      <c r="G74" s="207">
        <f t="shared" si="61"/>
        <v>5</v>
      </c>
      <c r="I74" s="210"/>
      <c r="J74" s="34">
        <f t="shared" si="46"/>
        <v>0</v>
      </c>
      <c r="M74" s="26" t="s">
        <v>82</v>
      </c>
      <c r="N74" s="26" t="s">
        <v>119</v>
      </c>
      <c r="O74" s="26" t="s">
        <v>91</v>
      </c>
      <c r="P74" s="206">
        <f t="shared" ref="P74:Q74" si="64">P26-Z26</f>
        <v>0</v>
      </c>
      <c r="Q74" s="206">
        <f t="shared" si="64"/>
        <v>0</v>
      </c>
      <c r="R74" s="207">
        <f t="shared" si="63"/>
        <v>0</v>
      </c>
      <c r="T74" s="210"/>
      <c r="U74" s="9">
        <v>0</v>
      </c>
      <c r="W74" s="26" t="s">
        <v>82</v>
      </c>
      <c r="X74" s="26" t="s">
        <v>119</v>
      </c>
      <c r="Y74" s="26" t="s">
        <v>91</v>
      </c>
      <c r="Z74" s="206">
        <f t="shared" si="50"/>
        <v>0</v>
      </c>
      <c r="AA74" s="206">
        <f t="shared" si="51"/>
        <v>0</v>
      </c>
      <c r="AB74" s="207">
        <f t="shared" si="52"/>
        <v>0</v>
      </c>
      <c r="AD74" s="210"/>
      <c r="AE74" s="9">
        <v>0</v>
      </c>
      <c r="AF74" s="9">
        <v>0</v>
      </c>
    </row>
    <row r="75" spans="2:40">
      <c r="B75" s="26" t="s">
        <v>80</v>
      </c>
      <c r="C75" s="26" t="s">
        <v>122</v>
      </c>
      <c r="D75" s="26" t="s">
        <v>91</v>
      </c>
      <c r="E75" s="206">
        <f t="shared" si="42"/>
        <v>15</v>
      </c>
      <c r="F75" s="206">
        <f t="shared" si="43"/>
        <v>37</v>
      </c>
      <c r="G75" s="207">
        <f t="shared" si="61"/>
        <v>52</v>
      </c>
      <c r="I75" s="300">
        <f t="shared" si="45"/>
        <v>0.22907488986784141</v>
      </c>
      <c r="J75" s="34">
        <f t="shared" si="46"/>
        <v>227</v>
      </c>
      <c r="M75" s="26" t="s">
        <v>80</v>
      </c>
      <c r="N75" s="26" t="s">
        <v>122</v>
      </c>
      <c r="O75" s="26" t="s">
        <v>91</v>
      </c>
      <c r="P75" s="206">
        <f t="shared" ref="P75:Q75" si="65">P27-Z27</f>
        <v>17</v>
      </c>
      <c r="Q75" s="206">
        <f t="shared" si="65"/>
        <v>51</v>
      </c>
      <c r="R75" s="207">
        <f t="shared" si="63"/>
        <v>68</v>
      </c>
      <c r="T75" s="274">
        <f t="shared" si="49"/>
        <v>0.42767295597484278</v>
      </c>
      <c r="U75" s="9">
        <v>159</v>
      </c>
      <c r="W75" s="26" t="s">
        <v>80</v>
      </c>
      <c r="X75" s="26" t="s">
        <v>122</v>
      </c>
      <c r="Y75" s="26" t="s">
        <v>91</v>
      </c>
      <c r="Z75" s="206">
        <f t="shared" si="50"/>
        <v>9</v>
      </c>
      <c r="AA75" s="206">
        <f t="shared" si="51"/>
        <v>0</v>
      </c>
      <c r="AB75" s="207">
        <f t="shared" si="52"/>
        <v>9</v>
      </c>
      <c r="AD75" s="210">
        <f t="shared" si="54"/>
        <v>0.06</v>
      </c>
      <c r="AE75" s="9">
        <v>159</v>
      </c>
      <c r="AF75" s="9">
        <v>150</v>
      </c>
    </row>
    <row r="76" spans="2:40">
      <c r="B76" s="26" t="s">
        <v>25</v>
      </c>
      <c r="C76" s="26" t="s">
        <v>119</v>
      </c>
      <c r="D76" s="26" t="s">
        <v>91</v>
      </c>
      <c r="E76" s="206">
        <f t="shared" si="42"/>
        <v>6.5999999999999943</v>
      </c>
      <c r="F76" s="206">
        <f t="shared" si="43"/>
        <v>0</v>
      </c>
      <c r="G76" s="207">
        <f t="shared" si="61"/>
        <v>6.5999999999999943</v>
      </c>
      <c r="I76" s="210">
        <f t="shared" si="45"/>
        <v>3.5464803868887666E-2</v>
      </c>
      <c r="J76" s="34">
        <f t="shared" si="46"/>
        <v>186.1</v>
      </c>
      <c r="M76" s="26" t="s">
        <v>25</v>
      </c>
      <c r="N76" s="26" t="s">
        <v>119</v>
      </c>
      <c r="O76" s="26" t="s">
        <v>91</v>
      </c>
      <c r="P76" s="206">
        <f t="shared" ref="P76:Q76" si="66">P28-Z28</f>
        <v>5.4000000000000057</v>
      </c>
      <c r="Q76" s="206">
        <f t="shared" si="66"/>
        <v>0</v>
      </c>
      <c r="R76" s="207">
        <f t="shared" si="63"/>
        <v>5.4000000000000057</v>
      </c>
      <c r="T76" s="210">
        <f t="shared" si="49"/>
        <v>2.9883785279468767E-2</v>
      </c>
      <c r="U76" s="9">
        <v>180.7</v>
      </c>
      <c r="W76" s="26" t="s">
        <v>25</v>
      </c>
      <c r="X76" s="26" t="s">
        <v>119</v>
      </c>
      <c r="Y76" s="26" t="s">
        <v>91</v>
      </c>
      <c r="Z76" s="206">
        <f t="shared" si="50"/>
        <v>8.6999999999999886</v>
      </c>
      <c r="AA76" s="206">
        <f t="shared" si="51"/>
        <v>0</v>
      </c>
      <c r="AB76" s="207">
        <f t="shared" si="52"/>
        <v>8.6999999999999886</v>
      </c>
      <c r="AD76" s="210">
        <f t="shared" si="54"/>
        <v>5.0581395348837141E-2</v>
      </c>
      <c r="AE76" s="9">
        <v>180.7</v>
      </c>
      <c r="AF76" s="9">
        <v>172</v>
      </c>
    </row>
    <row r="77" spans="2:40">
      <c r="B77" s="26" t="s">
        <v>7</v>
      </c>
      <c r="C77" s="26" t="s">
        <v>122</v>
      </c>
      <c r="D77" s="26" t="s">
        <v>91</v>
      </c>
      <c r="E77" s="206">
        <f t="shared" si="42"/>
        <v>1</v>
      </c>
      <c r="F77" s="206">
        <f t="shared" si="43"/>
        <v>0</v>
      </c>
      <c r="G77" s="207">
        <f t="shared" si="61"/>
        <v>1</v>
      </c>
      <c r="I77" s="210">
        <f t="shared" si="45"/>
        <v>0.125</v>
      </c>
      <c r="J77" s="34">
        <f t="shared" si="46"/>
        <v>8</v>
      </c>
      <c r="M77" s="26" t="s">
        <v>7</v>
      </c>
      <c r="N77" s="26" t="s">
        <v>122</v>
      </c>
      <c r="O77" s="26" t="s">
        <v>91</v>
      </c>
      <c r="P77" s="206">
        <f t="shared" ref="P77:Q77" si="67">P29-Z29</f>
        <v>0</v>
      </c>
      <c r="Q77" s="206">
        <f t="shared" si="67"/>
        <v>0</v>
      </c>
      <c r="R77" s="207">
        <f t="shared" si="63"/>
        <v>0</v>
      </c>
      <c r="T77" s="210">
        <f t="shared" si="49"/>
        <v>0</v>
      </c>
      <c r="U77" s="9">
        <v>8</v>
      </c>
      <c r="W77" s="26" t="s">
        <v>7</v>
      </c>
      <c r="X77" s="26" t="s">
        <v>122</v>
      </c>
      <c r="Y77" s="26" t="s">
        <v>91</v>
      </c>
      <c r="Z77" s="206">
        <f t="shared" si="50"/>
        <v>1</v>
      </c>
      <c r="AA77" s="206">
        <f t="shared" si="51"/>
        <v>0</v>
      </c>
      <c r="AB77" s="207">
        <f t="shared" si="52"/>
        <v>1</v>
      </c>
      <c r="AD77" s="210">
        <f t="shared" si="54"/>
        <v>0.14285714285714285</v>
      </c>
      <c r="AE77" s="9">
        <v>8</v>
      </c>
      <c r="AF77" s="9">
        <v>7</v>
      </c>
    </row>
    <row r="78" spans="2:40">
      <c r="B78" s="26" t="s">
        <v>78</v>
      </c>
      <c r="C78" s="26" t="s">
        <v>121</v>
      </c>
      <c r="D78" s="26" t="s">
        <v>91</v>
      </c>
      <c r="E78" s="206">
        <f t="shared" si="42"/>
        <v>4.4600000000000009</v>
      </c>
      <c r="F78" s="206">
        <f t="shared" si="43"/>
        <v>-0.4</v>
      </c>
      <c r="G78" s="207"/>
      <c r="I78" s="210">
        <f t="shared" si="45"/>
        <v>0</v>
      </c>
      <c r="J78" s="34">
        <f t="shared" si="46"/>
        <v>27.1</v>
      </c>
      <c r="M78" s="26" t="s">
        <v>78</v>
      </c>
      <c r="N78" s="26" t="s">
        <v>121</v>
      </c>
      <c r="O78" s="26" t="s">
        <v>91</v>
      </c>
      <c r="P78" s="206">
        <f t="shared" ref="P78:Q78" si="68">P30-Z30</f>
        <v>26.3</v>
      </c>
      <c r="Q78" s="206">
        <f t="shared" si="68"/>
        <v>0.8</v>
      </c>
      <c r="R78" s="207"/>
      <c r="T78" s="210"/>
      <c r="U78" s="9">
        <v>0</v>
      </c>
      <c r="W78" s="26" t="s">
        <v>78</v>
      </c>
      <c r="X78" s="26" t="s">
        <v>121</v>
      </c>
      <c r="Y78" s="26" t="s">
        <v>91</v>
      </c>
      <c r="Z78" s="206"/>
      <c r="AA78" s="206"/>
      <c r="AB78" s="207"/>
      <c r="AD78" s="210">
        <f t="shared" si="54"/>
        <v>0</v>
      </c>
      <c r="AE78" s="9">
        <v>0</v>
      </c>
      <c r="AF78" s="9">
        <v>26.42</v>
      </c>
    </row>
    <row r="79" spans="2:40">
      <c r="B79" s="26" t="s">
        <v>21</v>
      </c>
      <c r="C79" s="26" t="s">
        <v>123</v>
      </c>
      <c r="D79" s="26" t="s">
        <v>91</v>
      </c>
      <c r="E79" s="206">
        <f t="shared" si="42"/>
        <v>0.29999999999999716</v>
      </c>
      <c r="F79" s="206">
        <f t="shared" si="43"/>
        <v>0</v>
      </c>
      <c r="G79" s="207">
        <f t="shared" ref="G79:G92" si="69">SUM(E79:F79)</f>
        <v>0.29999999999999716</v>
      </c>
      <c r="I79" s="210">
        <f t="shared" si="45"/>
        <v>4.7619047619047164E-3</v>
      </c>
      <c r="J79" s="34">
        <f t="shared" si="46"/>
        <v>63</v>
      </c>
      <c r="M79" s="26" t="s">
        <v>21</v>
      </c>
      <c r="N79" s="26" t="s">
        <v>123</v>
      </c>
      <c r="O79" s="26" t="s">
        <v>91</v>
      </c>
      <c r="P79" s="206">
        <f t="shared" ref="P79:Q79" si="70">P31-Z31</f>
        <v>2</v>
      </c>
      <c r="Q79" s="206">
        <f t="shared" si="70"/>
        <v>0</v>
      </c>
      <c r="R79" s="207">
        <f t="shared" ref="R79:R92" si="71">SUM(P79:Q79)</f>
        <v>2</v>
      </c>
      <c r="T79" s="210">
        <f t="shared" si="49"/>
        <v>3.2786885245901641E-2</v>
      </c>
      <c r="U79" s="9">
        <v>61</v>
      </c>
      <c r="W79" s="26" t="s">
        <v>21</v>
      </c>
      <c r="X79" s="26" t="s">
        <v>123</v>
      </c>
      <c r="Y79" s="26" t="s">
        <v>91</v>
      </c>
      <c r="Z79" s="206">
        <f t="shared" si="50"/>
        <v>1</v>
      </c>
      <c r="AA79" s="206">
        <f t="shared" si="51"/>
        <v>0</v>
      </c>
      <c r="AB79" s="207">
        <f t="shared" si="52"/>
        <v>1</v>
      </c>
      <c r="AD79" s="210">
        <f t="shared" si="54"/>
        <v>1.6666666666666666E-2</v>
      </c>
      <c r="AE79" s="9">
        <v>61</v>
      </c>
      <c r="AF79" s="9">
        <v>60</v>
      </c>
    </row>
    <row r="80" spans="2:40">
      <c r="B80" s="26" t="s">
        <v>16</v>
      </c>
      <c r="C80" s="26" t="s">
        <v>121</v>
      </c>
      <c r="D80" s="26" t="s">
        <v>91</v>
      </c>
      <c r="E80" s="206">
        <f t="shared" si="42"/>
        <v>6</v>
      </c>
      <c r="F80" s="206">
        <f t="shared" si="43"/>
        <v>0</v>
      </c>
      <c r="G80" s="207">
        <f t="shared" si="69"/>
        <v>6</v>
      </c>
      <c r="I80" s="300">
        <f t="shared" si="45"/>
        <v>0.25</v>
      </c>
      <c r="J80" s="34">
        <f t="shared" si="46"/>
        <v>24</v>
      </c>
      <c r="M80" s="26" t="s">
        <v>16</v>
      </c>
      <c r="N80" s="26" t="s">
        <v>121</v>
      </c>
      <c r="O80" s="26" t="s">
        <v>91</v>
      </c>
      <c r="P80" s="206">
        <f t="shared" ref="P80:Q80" si="72">P32-Z32</f>
        <v>0</v>
      </c>
      <c r="Q80" s="206">
        <f t="shared" si="72"/>
        <v>0</v>
      </c>
      <c r="R80" s="207">
        <f t="shared" si="71"/>
        <v>0</v>
      </c>
      <c r="T80" s="210">
        <f t="shared" si="49"/>
        <v>0</v>
      </c>
      <c r="U80" s="9">
        <v>24</v>
      </c>
      <c r="W80" s="26" t="s">
        <v>16</v>
      </c>
      <c r="X80" s="26" t="s">
        <v>121</v>
      </c>
      <c r="Y80" s="26" t="s">
        <v>91</v>
      </c>
      <c r="Z80" s="206">
        <f t="shared" si="50"/>
        <v>0.75</v>
      </c>
      <c r="AA80" s="206">
        <f t="shared" si="51"/>
        <v>0</v>
      </c>
      <c r="AB80" s="207">
        <f t="shared" si="52"/>
        <v>0.75</v>
      </c>
      <c r="AD80" s="210">
        <f t="shared" si="54"/>
        <v>3.2258064516129031E-2</v>
      </c>
      <c r="AE80" s="9">
        <v>24</v>
      </c>
      <c r="AF80" s="9">
        <v>23.25</v>
      </c>
    </row>
    <row r="81" spans="2:32">
      <c r="B81" s="26" t="s">
        <v>12</v>
      </c>
      <c r="C81" s="26" t="s">
        <v>122</v>
      </c>
      <c r="D81" s="26" t="s">
        <v>91</v>
      </c>
      <c r="E81" s="206">
        <f t="shared" si="42"/>
        <v>21</v>
      </c>
      <c r="F81" s="206">
        <f t="shared" si="43"/>
        <v>0</v>
      </c>
      <c r="G81" s="207">
        <f t="shared" si="69"/>
        <v>21</v>
      </c>
      <c r="I81" s="300">
        <f t="shared" si="45"/>
        <v>0.25925925925925924</v>
      </c>
      <c r="J81" s="34">
        <f t="shared" si="46"/>
        <v>81</v>
      </c>
      <c r="M81" s="26" t="s">
        <v>12</v>
      </c>
      <c r="N81" s="26" t="s">
        <v>122</v>
      </c>
      <c r="O81" s="26" t="s">
        <v>91</v>
      </c>
      <c r="P81" s="206">
        <f t="shared" ref="P81:Q81" si="73">P33-Z33</f>
        <v>11</v>
      </c>
      <c r="Q81" s="206">
        <f t="shared" si="73"/>
        <v>0</v>
      </c>
      <c r="R81" s="207">
        <f t="shared" si="71"/>
        <v>11</v>
      </c>
      <c r="T81" s="274">
        <f t="shared" si="49"/>
        <v>0.15714285714285714</v>
      </c>
      <c r="U81" s="9">
        <v>70</v>
      </c>
      <c r="W81" s="26" t="s">
        <v>12</v>
      </c>
      <c r="X81" s="26" t="s">
        <v>122</v>
      </c>
      <c r="Y81" s="26" t="s">
        <v>91</v>
      </c>
      <c r="Z81" s="206">
        <f t="shared" si="50"/>
        <v>4</v>
      </c>
      <c r="AA81" s="206">
        <f t="shared" si="51"/>
        <v>-3</v>
      </c>
      <c r="AB81" s="207">
        <f t="shared" si="52"/>
        <v>1</v>
      </c>
      <c r="AD81" s="210">
        <f t="shared" si="54"/>
        <v>1.4492753623188406E-2</v>
      </c>
      <c r="AE81" s="9">
        <v>70</v>
      </c>
      <c r="AF81" s="9">
        <v>69</v>
      </c>
    </row>
    <row r="82" spans="2:32">
      <c r="B82" s="26" t="s">
        <v>19</v>
      </c>
      <c r="C82" s="26" t="s">
        <v>121</v>
      </c>
      <c r="D82" s="26" t="s">
        <v>91</v>
      </c>
      <c r="E82" s="206">
        <f t="shared" si="42"/>
        <v>1</v>
      </c>
      <c r="F82" s="206">
        <f t="shared" si="43"/>
        <v>0</v>
      </c>
      <c r="G82" s="207">
        <f t="shared" si="69"/>
        <v>1</v>
      </c>
      <c r="I82" s="210">
        <f t="shared" si="45"/>
        <v>5.5555555555555552E-2</v>
      </c>
      <c r="J82" s="34">
        <f t="shared" si="46"/>
        <v>18</v>
      </c>
      <c r="M82" s="26" t="s">
        <v>19</v>
      </c>
      <c r="N82" s="26" t="s">
        <v>121</v>
      </c>
      <c r="O82" s="26" t="s">
        <v>91</v>
      </c>
      <c r="P82" s="206">
        <f t="shared" ref="P82:Q82" si="74">P34-Z34</f>
        <v>0</v>
      </c>
      <c r="Q82" s="206">
        <f t="shared" si="74"/>
        <v>0</v>
      </c>
      <c r="R82" s="207">
        <f t="shared" si="71"/>
        <v>0</v>
      </c>
      <c r="T82" s="210">
        <f t="shared" si="49"/>
        <v>0</v>
      </c>
      <c r="U82" s="9">
        <v>18</v>
      </c>
      <c r="W82" s="26" t="s">
        <v>19</v>
      </c>
      <c r="X82" s="26" t="s">
        <v>121</v>
      </c>
      <c r="Y82" s="26" t="s">
        <v>91</v>
      </c>
      <c r="Z82" s="206">
        <f t="shared" si="50"/>
        <v>2</v>
      </c>
      <c r="AA82" s="206">
        <f t="shared" si="51"/>
        <v>0</v>
      </c>
      <c r="AB82" s="207">
        <f t="shared" si="52"/>
        <v>2</v>
      </c>
      <c r="AD82" s="210">
        <f t="shared" si="54"/>
        <v>0.125</v>
      </c>
      <c r="AE82" s="9">
        <v>18</v>
      </c>
      <c r="AF82" s="9">
        <v>16</v>
      </c>
    </row>
    <row r="83" spans="2:32">
      <c r="B83" s="26" t="s">
        <v>20</v>
      </c>
      <c r="C83" s="26" t="s">
        <v>122</v>
      </c>
      <c r="D83" s="26" t="s">
        <v>91</v>
      </c>
      <c r="E83" s="206">
        <f t="shared" si="42"/>
        <v>8</v>
      </c>
      <c r="F83" s="206">
        <f t="shared" si="43"/>
        <v>0</v>
      </c>
      <c r="G83" s="207">
        <f t="shared" si="69"/>
        <v>8</v>
      </c>
      <c r="I83" s="210">
        <f t="shared" si="45"/>
        <v>0.1111111111111111</v>
      </c>
      <c r="J83" s="34">
        <f t="shared" si="46"/>
        <v>72</v>
      </c>
      <c r="M83" s="26" t="s">
        <v>20</v>
      </c>
      <c r="N83" s="26" t="s">
        <v>122</v>
      </c>
      <c r="O83" s="26" t="s">
        <v>91</v>
      </c>
      <c r="P83" s="206">
        <f t="shared" ref="P83:Q83" si="75">P35-Z35</f>
        <v>0</v>
      </c>
      <c r="Q83" s="206">
        <f t="shared" si="75"/>
        <v>-1</v>
      </c>
      <c r="R83" s="207">
        <f t="shared" si="71"/>
        <v>-1</v>
      </c>
      <c r="T83" s="210">
        <f t="shared" si="49"/>
        <v>-1.3698630136986301E-2</v>
      </c>
      <c r="U83" s="9">
        <v>73</v>
      </c>
      <c r="W83" s="26" t="s">
        <v>20</v>
      </c>
      <c r="X83" s="26" t="s">
        <v>122</v>
      </c>
      <c r="Y83" s="26" t="s">
        <v>91</v>
      </c>
      <c r="Z83" s="206">
        <f t="shared" si="50"/>
        <v>0</v>
      </c>
      <c r="AA83" s="206">
        <f t="shared" si="51"/>
        <v>0</v>
      </c>
      <c r="AB83" s="207">
        <f t="shared" si="52"/>
        <v>0</v>
      </c>
      <c r="AD83" s="210">
        <f t="shared" si="54"/>
        <v>0</v>
      </c>
      <c r="AE83" s="9">
        <v>73</v>
      </c>
      <c r="AF83" s="9">
        <v>73</v>
      </c>
    </row>
    <row r="84" spans="2:32">
      <c r="B84" s="26" t="s">
        <v>8</v>
      </c>
      <c r="C84" s="26" t="s">
        <v>119</v>
      </c>
      <c r="D84" s="26" t="s">
        <v>91</v>
      </c>
      <c r="E84" s="206">
        <f t="shared" si="42"/>
        <v>0</v>
      </c>
      <c r="F84" s="206">
        <f t="shared" si="43"/>
        <v>1</v>
      </c>
      <c r="G84" s="207">
        <f t="shared" si="69"/>
        <v>1</v>
      </c>
      <c r="I84" s="210">
        <f t="shared" si="45"/>
        <v>6.25E-2</v>
      </c>
      <c r="J84" s="34">
        <f t="shared" si="46"/>
        <v>16</v>
      </c>
      <c r="M84" s="26" t="s">
        <v>8</v>
      </c>
      <c r="N84" s="26" t="s">
        <v>119</v>
      </c>
      <c r="O84" s="26" t="s">
        <v>91</v>
      </c>
      <c r="P84" s="206">
        <f t="shared" ref="P84:Q84" si="76">P36-Z36</f>
        <v>0</v>
      </c>
      <c r="Q84" s="206">
        <f t="shared" si="76"/>
        <v>-1</v>
      </c>
      <c r="R84" s="207">
        <f t="shared" si="71"/>
        <v>-1</v>
      </c>
      <c r="T84" s="210">
        <f t="shared" si="49"/>
        <v>-5.8823529411764705E-2</v>
      </c>
      <c r="U84" s="9">
        <v>17</v>
      </c>
      <c r="W84" s="26" t="s">
        <v>8</v>
      </c>
      <c r="X84" s="26" t="s">
        <v>119</v>
      </c>
      <c r="Y84" s="26" t="s">
        <v>91</v>
      </c>
      <c r="Z84" s="206">
        <f t="shared" si="50"/>
        <v>2</v>
      </c>
      <c r="AA84" s="206">
        <f t="shared" si="51"/>
        <v>-1</v>
      </c>
      <c r="AB84" s="207">
        <f t="shared" si="52"/>
        <v>1</v>
      </c>
      <c r="AD84" s="210">
        <f t="shared" si="54"/>
        <v>6.25E-2</v>
      </c>
      <c r="AE84" s="9">
        <v>17</v>
      </c>
      <c r="AF84" s="9">
        <v>16</v>
      </c>
    </row>
    <row r="85" spans="2:32">
      <c r="B85" s="26" t="s">
        <v>15</v>
      </c>
      <c r="C85" s="26" t="s">
        <v>122</v>
      </c>
      <c r="D85" s="26" t="s">
        <v>91</v>
      </c>
      <c r="E85" s="206">
        <f t="shared" si="42"/>
        <v>0</v>
      </c>
      <c r="F85" s="206">
        <f t="shared" si="43"/>
        <v>0</v>
      </c>
      <c r="G85" s="207">
        <f t="shared" si="69"/>
        <v>0</v>
      </c>
      <c r="I85" s="210">
        <f t="shared" si="45"/>
        <v>0</v>
      </c>
      <c r="J85" s="34">
        <f t="shared" si="46"/>
        <v>99</v>
      </c>
      <c r="M85" s="26" t="s">
        <v>15</v>
      </c>
      <c r="N85" s="26" t="s">
        <v>122</v>
      </c>
      <c r="O85" s="26" t="s">
        <v>91</v>
      </c>
      <c r="P85" s="206">
        <f t="shared" ref="P85:Q85" si="77">P37-Z37</f>
        <v>0</v>
      </c>
      <c r="Q85" s="206">
        <f t="shared" si="77"/>
        <v>0</v>
      </c>
      <c r="R85" s="207">
        <f t="shared" si="71"/>
        <v>0</v>
      </c>
      <c r="T85" s="210">
        <f t="shared" si="49"/>
        <v>0</v>
      </c>
      <c r="U85" s="9">
        <v>99</v>
      </c>
      <c r="W85" s="208" t="s">
        <v>15</v>
      </c>
      <c r="X85" s="26" t="s">
        <v>122</v>
      </c>
      <c r="Y85" s="26" t="s">
        <v>91</v>
      </c>
      <c r="Z85" s="206">
        <f t="shared" si="50"/>
        <v>-1</v>
      </c>
      <c r="AA85" s="206">
        <f t="shared" si="51"/>
        <v>30</v>
      </c>
      <c r="AB85" s="207">
        <f t="shared" si="52"/>
        <v>29</v>
      </c>
      <c r="AD85" s="210">
        <f t="shared" si="54"/>
        <v>0.41428571428571431</v>
      </c>
      <c r="AE85" s="9">
        <v>99</v>
      </c>
      <c r="AF85" s="9">
        <v>70</v>
      </c>
    </row>
    <row r="86" spans="2:32">
      <c r="B86" s="26" t="s">
        <v>6</v>
      </c>
      <c r="C86" s="26" t="s">
        <v>121</v>
      </c>
      <c r="D86" s="26" t="s">
        <v>91</v>
      </c>
      <c r="E86" s="206">
        <f t="shared" si="42"/>
        <v>3</v>
      </c>
      <c r="F86" s="206">
        <f t="shared" si="43"/>
        <v>0</v>
      </c>
      <c r="G86" s="207">
        <f t="shared" si="69"/>
        <v>3</v>
      </c>
      <c r="I86" s="210">
        <f t="shared" si="45"/>
        <v>3.614457831325301E-2</v>
      </c>
      <c r="J86" s="34">
        <f t="shared" si="46"/>
        <v>83</v>
      </c>
      <c r="M86" s="26" t="s">
        <v>6</v>
      </c>
      <c r="N86" s="26" t="s">
        <v>121</v>
      </c>
      <c r="O86" s="26" t="s">
        <v>91</v>
      </c>
      <c r="P86" s="206">
        <f t="shared" ref="P86:Q86" si="78">P38-Z38</f>
        <v>16</v>
      </c>
      <c r="Q86" s="206">
        <f t="shared" si="78"/>
        <v>0</v>
      </c>
      <c r="R86" s="207">
        <f t="shared" si="71"/>
        <v>16</v>
      </c>
      <c r="T86" s="274">
        <f t="shared" si="49"/>
        <v>0.23880597014925373</v>
      </c>
      <c r="U86" s="9">
        <v>67</v>
      </c>
      <c r="W86" s="26" t="s">
        <v>6</v>
      </c>
      <c r="X86" s="26" t="s">
        <v>121</v>
      </c>
      <c r="Y86" s="26" t="s">
        <v>91</v>
      </c>
      <c r="Z86" s="206">
        <f t="shared" si="50"/>
        <v>1</v>
      </c>
      <c r="AA86" s="206">
        <f t="shared" si="51"/>
        <v>0</v>
      </c>
      <c r="AB86" s="207">
        <f t="shared" si="52"/>
        <v>1</v>
      </c>
      <c r="AD86" s="210">
        <f t="shared" si="54"/>
        <v>1.5151515151515152E-2</v>
      </c>
      <c r="AE86" s="9">
        <v>67</v>
      </c>
      <c r="AF86" s="9">
        <v>66</v>
      </c>
    </row>
    <row r="87" spans="2:32">
      <c r="B87" s="26" t="s">
        <v>11</v>
      </c>
      <c r="C87" s="26" t="s">
        <v>122</v>
      </c>
      <c r="D87" s="26" t="s">
        <v>91</v>
      </c>
      <c r="E87" s="206">
        <f t="shared" si="42"/>
        <v>-1.6000000000000014</v>
      </c>
      <c r="F87" s="206">
        <f t="shared" si="43"/>
        <v>0.70000000000000018</v>
      </c>
      <c r="G87" s="207">
        <f t="shared" si="69"/>
        <v>-0.90000000000000124</v>
      </c>
      <c r="I87" s="210">
        <f t="shared" si="45"/>
        <v>-5.2631578947368488E-2</v>
      </c>
      <c r="J87" s="34">
        <f t="shared" si="46"/>
        <v>17.100000000000001</v>
      </c>
      <c r="M87" s="26" t="s">
        <v>11</v>
      </c>
      <c r="N87" s="26" t="s">
        <v>122</v>
      </c>
      <c r="O87" s="26" t="s">
        <v>91</v>
      </c>
      <c r="P87" s="206">
        <f t="shared" ref="P87:Q87" si="79">P39-Z39</f>
        <v>-1.6999999999999993</v>
      </c>
      <c r="Q87" s="206">
        <f t="shared" si="79"/>
        <v>0.29999999999999982</v>
      </c>
      <c r="R87" s="207">
        <f t="shared" si="71"/>
        <v>-1.3999999999999995</v>
      </c>
      <c r="T87" s="210">
        <f t="shared" si="49"/>
        <v>-7.5675675675675652E-2</v>
      </c>
      <c r="U87" s="9">
        <v>18.5</v>
      </c>
      <c r="W87" s="208" t="s">
        <v>11</v>
      </c>
      <c r="X87" s="26" t="s">
        <v>122</v>
      </c>
      <c r="Y87" s="26" t="s">
        <v>91</v>
      </c>
      <c r="Z87" s="206">
        <f t="shared" si="50"/>
        <v>2</v>
      </c>
      <c r="AA87" s="206">
        <f t="shared" si="51"/>
        <v>2.5</v>
      </c>
      <c r="AB87" s="207">
        <f t="shared" si="52"/>
        <v>4.5</v>
      </c>
      <c r="AD87" s="210">
        <f t="shared" si="54"/>
        <v>0.32142857142857145</v>
      </c>
      <c r="AE87" s="9">
        <v>18.5</v>
      </c>
      <c r="AF87" s="9">
        <v>14</v>
      </c>
    </row>
    <row r="88" spans="2:32">
      <c r="B88" s="26" t="s">
        <v>26</v>
      </c>
      <c r="C88" s="26" t="s">
        <v>121</v>
      </c>
      <c r="D88" s="26" t="s">
        <v>91</v>
      </c>
      <c r="E88" s="206">
        <f t="shared" si="42"/>
        <v>4</v>
      </c>
      <c r="F88" s="206">
        <f t="shared" si="43"/>
        <v>1</v>
      </c>
      <c r="G88" s="207">
        <f t="shared" si="69"/>
        <v>5</v>
      </c>
      <c r="I88" s="210">
        <f t="shared" si="45"/>
        <v>2.0661157024793389E-2</v>
      </c>
      <c r="J88" s="34">
        <f t="shared" si="46"/>
        <v>242</v>
      </c>
      <c r="M88" s="26" t="s">
        <v>26</v>
      </c>
      <c r="N88" s="26" t="s">
        <v>121</v>
      </c>
      <c r="O88" s="26" t="s">
        <v>91</v>
      </c>
      <c r="P88" s="206">
        <f t="shared" ref="P88:Q88" si="80">P40-Z40</f>
        <v>102</v>
      </c>
      <c r="Q88" s="206">
        <f t="shared" si="80"/>
        <v>0</v>
      </c>
      <c r="R88" s="207">
        <f t="shared" si="71"/>
        <v>102</v>
      </c>
      <c r="T88" s="274">
        <f t="shared" si="49"/>
        <v>0.72857142857142854</v>
      </c>
      <c r="U88" s="9">
        <v>140</v>
      </c>
      <c r="W88" s="26" t="s">
        <v>26</v>
      </c>
      <c r="X88" s="26" t="s">
        <v>121</v>
      </c>
      <c r="Y88" s="26" t="s">
        <v>91</v>
      </c>
      <c r="Z88" s="206">
        <f t="shared" si="50"/>
        <v>-26</v>
      </c>
      <c r="AA88" s="206">
        <f t="shared" si="51"/>
        <v>0</v>
      </c>
      <c r="AB88" s="207">
        <f t="shared" si="52"/>
        <v>-26</v>
      </c>
      <c r="AD88" s="210">
        <f t="shared" si="54"/>
        <v>-0.15662650602409639</v>
      </c>
      <c r="AE88" s="9">
        <v>140</v>
      </c>
      <c r="AF88" s="9">
        <v>166</v>
      </c>
    </row>
    <row r="89" spans="2:32">
      <c r="B89" s="26" t="s">
        <v>125</v>
      </c>
      <c r="C89" s="26" t="s">
        <v>119</v>
      </c>
      <c r="D89" s="26" t="s">
        <v>91</v>
      </c>
      <c r="E89" s="206">
        <f t="shared" si="42"/>
        <v>-12</v>
      </c>
      <c r="F89" s="206">
        <f t="shared" si="43"/>
        <v>0</v>
      </c>
      <c r="G89" s="207">
        <f t="shared" si="69"/>
        <v>-12</v>
      </c>
      <c r="I89" s="210">
        <f t="shared" si="45"/>
        <v>-6.2176165803108807E-2</v>
      </c>
      <c r="J89" s="34">
        <f t="shared" si="46"/>
        <v>193</v>
      </c>
      <c r="M89" s="26" t="s">
        <v>125</v>
      </c>
      <c r="N89" s="26" t="s">
        <v>119</v>
      </c>
      <c r="O89" s="26" t="s">
        <v>91</v>
      </c>
      <c r="P89" s="206">
        <f t="shared" ref="P89:Q89" si="81">P41-Z41</f>
        <v>42</v>
      </c>
      <c r="Q89" s="206">
        <f t="shared" si="81"/>
        <v>-1</v>
      </c>
      <c r="R89" s="207">
        <f t="shared" si="71"/>
        <v>41</v>
      </c>
      <c r="T89" s="274">
        <f t="shared" si="49"/>
        <v>0.26973684210526316</v>
      </c>
      <c r="U89" s="9">
        <v>152</v>
      </c>
      <c r="W89" s="209" t="s">
        <v>125</v>
      </c>
      <c r="X89" s="26" t="s">
        <v>119</v>
      </c>
      <c r="Y89" s="26" t="s">
        <v>91</v>
      </c>
      <c r="Z89" s="206">
        <f t="shared" si="50"/>
        <v>68</v>
      </c>
      <c r="AA89" s="206">
        <f t="shared" si="51"/>
        <v>1</v>
      </c>
      <c r="AB89" s="207">
        <f t="shared" si="52"/>
        <v>69</v>
      </c>
      <c r="AD89" s="210">
        <f t="shared" si="54"/>
        <v>0.83132530120481929</v>
      </c>
      <c r="AE89" s="9">
        <v>152</v>
      </c>
      <c r="AF89" s="9">
        <v>83</v>
      </c>
    </row>
    <row r="90" spans="2:32">
      <c r="B90" s="26" t="s">
        <v>169</v>
      </c>
      <c r="C90" s="26" t="s">
        <v>121</v>
      </c>
      <c r="D90" s="26" t="s">
        <v>91</v>
      </c>
      <c r="E90" s="206">
        <f t="shared" si="42"/>
        <v>0</v>
      </c>
      <c r="F90" s="206">
        <f t="shared" si="43"/>
        <v>0</v>
      </c>
      <c r="G90" s="207">
        <f t="shared" si="69"/>
        <v>0</v>
      </c>
      <c r="I90" s="210"/>
      <c r="J90" s="34">
        <f t="shared" si="46"/>
        <v>0</v>
      </c>
      <c r="M90" s="26" t="s">
        <v>169</v>
      </c>
      <c r="N90" s="26" t="s">
        <v>121</v>
      </c>
      <c r="O90" s="26" t="s">
        <v>91</v>
      </c>
      <c r="P90" s="206"/>
      <c r="Q90" s="206">
        <f t="shared" ref="Q90" si="82">Q42-AA42</f>
        <v>0</v>
      </c>
      <c r="R90" s="207">
        <f t="shared" si="71"/>
        <v>0</v>
      </c>
      <c r="T90" s="210">
        <f t="shared" si="49"/>
        <v>0</v>
      </c>
      <c r="U90" s="9">
        <v>3</v>
      </c>
      <c r="W90" s="153" t="s">
        <v>169</v>
      </c>
      <c r="X90" s="26" t="s">
        <v>121</v>
      </c>
      <c r="Y90" s="26" t="s">
        <v>91</v>
      </c>
      <c r="Z90" s="206">
        <f t="shared" si="50"/>
        <v>0</v>
      </c>
      <c r="AA90" s="206">
        <f t="shared" si="51"/>
        <v>0</v>
      </c>
      <c r="AB90" s="207">
        <f t="shared" si="52"/>
        <v>0</v>
      </c>
      <c r="AD90" s="210">
        <f t="shared" si="54"/>
        <v>0</v>
      </c>
      <c r="AE90" s="9">
        <v>3</v>
      </c>
      <c r="AF90" s="9">
        <v>3</v>
      </c>
    </row>
    <row r="91" spans="2:32">
      <c r="B91" s="26" t="s">
        <v>2</v>
      </c>
      <c r="C91" s="26" t="s">
        <v>121</v>
      </c>
      <c r="D91" s="26" t="s">
        <v>91</v>
      </c>
      <c r="E91" s="206">
        <f t="shared" si="42"/>
        <v>0</v>
      </c>
      <c r="F91" s="206">
        <f t="shared" si="43"/>
        <v>0</v>
      </c>
      <c r="G91" s="207">
        <f t="shared" si="69"/>
        <v>0</v>
      </c>
      <c r="I91" s="210">
        <f t="shared" si="45"/>
        <v>0</v>
      </c>
      <c r="J91" s="34">
        <f t="shared" si="46"/>
        <v>40</v>
      </c>
      <c r="M91" s="26" t="s">
        <v>2</v>
      </c>
      <c r="N91" s="26" t="s">
        <v>121</v>
      </c>
      <c r="O91" s="26" t="s">
        <v>91</v>
      </c>
      <c r="P91" s="206">
        <f t="shared" ref="P91:Q91" si="83">P43-Z43</f>
        <v>-10</v>
      </c>
      <c r="Q91" s="206">
        <f t="shared" si="83"/>
        <v>0</v>
      </c>
      <c r="R91" s="207">
        <f t="shared" si="71"/>
        <v>-10</v>
      </c>
      <c r="T91" s="274">
        <f t="shared" si="49"/>
        <v>-0.2</v>
      </c>
      <c r="U91" s="9">
        <v>50</v>
      </c>
      <c r="W91" s="26" t="s">
        <v>2</v>
      </c>
      <c r="X91" s="26" t="s">
        <v>121</v>
      </c>
      <c r="Y91" s="26" t="s">
        <v>91</v>
      </c>
      <c r="Z91" s="206">
        <f t="shared" si="50"/>
        <v>0</v>
      </c>
      <c r="AA91" s="206">
        <f t="shared" si="51"/>
        <v>0</v>
      </c>
      <c r="AB91" s="207">
        <f t="shared" si="52"/>
        <v>0</v>
      </c>
      <c r="AD91" s="210">
        <f t="shared" si="54"/>
        <v>0</v>
      </c>
      <c r="AE91" s="9">
        <v>50</v>
      </c>
      <c r="AF91" s="9">
        <v>50</v>
      </c>
    </row>
    <row r="92" spans="2:32">
      <c r="B92" s="26" t="s">
        <v>83</v>
      </c>
      <c r="C92" s="26" t="s">
        <v>122</v>
      </c>
      <c r="D92" s="26" t="s">
        <v>91</v>
      </c>
      <c r="E92" s="206">
        <f t="shared" si="42"/>
        <v>2</v>
      </c>
      <c r="F92" s="206">
        <f t="shared" si="43"/>
        <v>0</v>
      </c>
      <c r="G92" s="207">
        <f t="shared" si="69"/>
        <v>2</v>
      </c>
      <c r="I92" s="300">
        <f t="shared" si="45"/>
        <v>0.4</v>
      </c>
      <c r="J92" s="34">
        <f t="shared" si="46"/>
        <v>5</v>
      </c>
      <c r="M92" s="26" t="s">
        <v>83</v>
      </c>
      <c r="N92" s="26" t="s">
        <v>122</v>
      </c>
      <c r="O92" s="26" t="s">
        <v>91</v>
      </c>
      <c r="P92" s="206">
        <f t="shared" ref="P92:Q92" si="84">P44-Z44</f>
        <v>0</v>
      </c>
      <c r="Q92" s="206">
        <f t="shared" si="84"/>
        <v>-1</v>
      </c>
      <c r="R92" s="207">
        <f t="shared" si="71"/>
        <v>-1</v>
      </c>
      <c r="T92" s="274">
        <f t="shared" si="49"/>
        <v>-0.16666666666666666</v>
      </c>
      <c r="U92" s="9">
        <v>6</v>
      </c>
      <c r="W92" s="28" t="s">
        <v>83</v>
      </c>
      <c r="X92" s="26" t="s">
        <v>122</v>
      </c>
      <c r="Y92" s="26" t="s">
        <v>91</v>
      </c>
      <c r="Z92" s="206">
        <f t="shared" si="50"/>
        <v>-1</v>
      </c>
      <c r="AA92" s="206">
        <f t="shared" si="51"/>
        <v>0</v>
      </c>
      <c r="AB92" s="207">
        <f t="shared" si="52"/>
        <v>-1</v>
      </c>
      <c r="AD92" s="210">
        <f t="shared" si="54"/>
        <v>-0.14285714285714285</v>
      </c>
      <c r="AE92" s="9">
        <v>6</v>
      </c>
      <c r="AF92" s="9">
        <v>7</v>
      </c>
    </row>
    <row r="93" spans="2:32">
      <c r="B93" s="26" t="s">
        <v>17</v>
      </c>
      <c r="C93" s="26" t="s">
        <v>119</v>
      </c>
      <c r="D93" s="26" t="s">
        <v>91</v>
      </c>
      <c r="E93" s="206">
        <f t="shared" si="42"/>
        <v>0</v>
      </c>
      <c r="F93" s="206">
        <f t="shared" si="43"/>
        <v>0</v>
      </c>
      <c r="G93" s="207"/>
      <c r="I93" s="210">
        <f t="shared" si="45"/>
        <v>0</v>
      </c>
      <c r="J93" s="34">
        <f t="shared" si="46"/>
        <v>3</v>
      </c>
      <c r="M93" s="26" t="s">
        <v>17</v>
      </c>
      <c r="N93" s="26" t="s">
        <v>119</v>
      </c>
      <c r="O93" s="26" t="s">
        <v>91</v>
      </c>
      <c r="P93" s="206">
        <f t="shared" ref="P93:Q93" si="85">P45-Z45</f>
        <v>3</v>
      </c>
      <c r="Q93" s="206">
        <f t="shared" si="85"/>
        <v>0</v>
      </c>
      <c r="R93" s="207"/>
      <c r="T93" s="210"/>
      <c r="U93" s="9">
        <v>0</v>
      </c>
      <c r="W93" s="28" t="s">
        <v>17</v>
      </c>
      <c r="X93" s="26" t="s">
        <v>119</v>
      </c>
      <c r="Y93" s="26" t="s">
        <v>91</v>
      </c>
      <c r="Z93" s="206"/>
      <c r="AA93" s="206"/>
      <c r="AB93" s="207"/>
      <c r="AD93" s="210">
        <f t="shared" si="54"/>
        <v>0</v>
      </c>
      <c r="AE93" s="9">
        <v>0</v>
      </c>
      <c r="AF93" s="9">
        <v>0.8</v>
      </c>
    </row>
    <row r="94" spans="2:32">
      <c r="B94" s="26" t="s">
        <v>66</v>
      </c>
      <c r="C94" s="26" t="s">
        <v>119</v>
      </c>
      <c r="D94" s="26" t="s">
        <v>91</v>
      </c>
      <c r="E94" s="206">
        <f t="shared" si="42"/>
        <v>0</v>
      </c>
      <c r="F94" s="206">
        <f t="shared" si="43"/>
        <v>0</v>
      </c>
      <c r="G94" s="207"/>
      <c r="I94" s="210"/>
      <c r="J94" s="34">
        <f t="shared" si="46"/>
        <v>0</v>
      </c>
      <c r="M94" s="26" t="s">
        <v>66</v>
      </c>
      <c r="N94" s="26" t="s">
        <v>119</v>
      </c>
      <c r="O94" s="26" t="s">
        <v>91</v>
      </c>
      <c r="P94" s="206">
        <f t="shared" ref="P94:Q94" si="86">P46-Z46</f>
        <v>0</v>
      </c>
      <c r="Q94" s="206">
        <f t="shared" si="86"/>
        <v>0</v>
      </c>
      <c r="R94" s="207"/>
      <c r="T94" s="210"/>
      <c r="U94" s="9">
        <v>0</v>
      </c>
      <c r="W94" s="26" t="s">
        <v>66</v>
      </c>
      <c r="X94" s="26" t="s">
        <v>119</v>
      </c>
      <c r="Y94" s="26" t="s">
        <v>91</v>
      </c>
      <c r="Z94" s="206"/>
      <c r="AA94" s="206"/>
      <c r="AB94" s="207"/>
      <c r="AD94" s="210"/>
      <c r="AE94" s="9">
        <v>0</v>
      </c>
      <c r="AF94" s="9">
        <v>0</v>
      </c>
    </row>
    <row r="95" spans="2:32">
      <c r="B95" s="26" t="s">
        <v>31</v>
      </c>
      <c r="C95" s="26" t="s">
        <v>122</v>
      </c>
      <c r="D95" s="26" t="s">
        <v>91</v>
      </c>
      <c r="E95" s="206">
        <f t="shared" si="42"/>
        <v>0</v>
      </c>
      <c r="F95" s="206">
        <f t="shared" si="43"/>
        <v>6</v>
      </c>
      <c r="G95" s="207">
        <f t="shared" ref="G95:G105" si="87">SUM(E95:F95)</f>
        <v>6</v>
      </c>
      <c r="I95" s="300">
        <f t="shared" si="45"/>
        <v>0.2</v>
      </c>
      <c r="J95" s="34">
        <f t="shared" si="46"/>
        <v>30</v>
      </c>
      <c r="M95" s="26" t="s">
        <v>31</v>
      </c>
      <c r="N95" s="26" t="s">
        <v>122</v>
      </c>
      <c r="O95" s="26" t="s">
        <v>91</v>
      </c>
      <c r="P95" s="206">
        <f t="shared" ref="P95:Q95" si="88">P47-Z47</f>
        <v>0</v>
      </c>
      <c r="Q95" s="206">
        <f t="shared" si="88"/>
        <v>0</v>
      </c>
      <c r="R95" s="207">
        <f t="shared" ref="R95:R105" si="89">SUM(P95:Q95)</f>
        <v>0</v>
      </c>
      <c r="T95" s="210">
        <f t="shared" si="49"/>
        <v>0</v>
      </c>
      <c r="U95" s="9">
        <v>30</v>
      </c>
      <c r="W95" s="26" t="s">
        <v>31</v>
      </c>
      <c r="X95" s="26" t="s">
        <v>122</v>
      </c>
      <c r="Y95" s="26" t="s">
        <v>91</v>
      </c>
      <c r="Z95" s="206">
        <f t="shared" si="50"/>
        <v>0</v>
      </c>
      <c r="AA95" s="206">
        <f t="shared" si="51"/>
        <v>2</v>
      </c>
      <c r="AB95" s="207">
        <f t="shared" si="52"/>
        <v>2</v>
      </c>
      <c r="AD95" s="210">
        <f t="shared" si="54"/>
        <v>7.1428571428571425E-2</v>
      </c>
      <c r="AE95" s="9">
        <v>30</v>
      </c>
      <c r="AF95" s="9">
        <v>28</v>
      </c>
    </row>
    <row r="96" spans="2:32">
      <c r="B96" s="26" t="s">
        <v>4</v>
      </c>
      <c r="C96" s="26" t="s">
        <v>119</v>
      </c>
      <c r="D96" s="26" t="s">
        <v>91</v>
      </c>
      <c r="E96" s="206">
        <f t="shared" si="42"/>
        <v>-1</v>
      </c>
      <c r="F96" s="206">
        <f t="shared" si="43"/>
        <v>0</v>
      </c>
      <c r="G96" s="207">
        <f t="shared" si="87"/>
        <v>-1</v>
      </c>
      <c r="I96" s="210">
        <f t="shared" si="45"/>
        <v>-4.5454545454545456E-2</v>
      </c>
      <c r="J96" s="34">
        <f t="shared" si="46"/>
        <v>22</v>
      </c>
      <c r="M96" s="26" t="s">
        <v>4</v>
      </c>
      <c r="N96" s="26" t="s">
        <v>119</v>
      </c>
      <c r="O96" s="26" t="s">
        <v>91</v>
      </c>
      <c r="P96" s="206">
        <f t="shared" ref="P96:Q96" si="90">P48-Z48</f>
        <v>-3</v>
      </c>
      <c r="Q96" s="206">
        <f t="shared" si="90"/>
        <v>3</v>
      </c>
      <c r="R96" s="207">
        <f t="shared" si="89"/>
        <v>0</v>
      </c>
      <c r="T96" s="210">
        <f t="shared" si="49"/>
        <v>0</v>
      </c>
      <c r="U96" s="9">
        <v>22</v>
      </c>
      <c r="W96" s="26" t="s">
        <v>4</v>
      </c>
      <c r="X96" s="26" t="s">
        <v>119</v>
      </c>
      <c r="Y96" s="26" t="s">
        <v>91</v>
      </c>
      <c r="Z96" s="206">
        <f t="shared" si="50"/>
        <v>-1</v>
      </c>
      <c r="AA96" s="206">
        <f t="shared" si="51"/>
        <v>1</v>
      </c>
      <c r="AB96" s="207">
        <f t="shared" si="52"/>
        <v>0</v>
      </c>
      <c r="AD96" s="210">
        <f t="shared" si="54"/>
        <v>0</v>
      </c>
      <c r="AE96" s="9">
        <v>22</v>
      </c>
      <c r="AF96" s="9">
        <v>22</v>
      </c>
    </row>
    <row r="97" spans="2:32">
      <c r="B97" s="26" t="s">
        <v>13</v>
      </c>
      <c r="C97" s="26" t="s">
        <v>123</v>
      </c>
      <c r="D97" s="26" t="s">
        <v>91</v>
      </c>
      <c r="E97" s="206">
        <f t="shared" si="42"/>
        <v>2</v>
      </c>
      <c r="F97" s="206">
        <f t="shared" si="43"/>
        <v>0</v>
      </c>
      <c r="G97" s="207">
        <f t="shared" si="87"/>
        <v>2</v>
      </c>
      <c r="I97" s="210">
        <f t="shared" si="45"/>
        <v>1.6393442622950821E-2</v>
      </c>
      <c r="J97" s="34">
        <f t="shared" si="46"/>
        <v>122</v>
      </c>
      <c r="M97" s="26" t="s">
        <v>13</v>
      </c>
      <c r="N97" s="26" t="s">
        <v>123</v>
      </c>
      <c r="O97" s="26" t="s">
        <v>91</v>
      </c>
      <c r="P97" s="206">
        <f t="shared" ref="P97:Q97" si="91">P49-Z49</f>
        <v>12.299999999999997</v>
      </c>
      <c r="Q97" s="206">
        <f t="shared" si="91"/>
        <v>4</v>
      </c>
      <c r="R97" s="207">
        <f t="shared" si="89"/>
        <v>16.299999999999997</v>
      </c>
      <c r="T97" s="274">
        <f t="shared" si="49"/>
        <v>0.15421002838221379</v>
      </c>
      <c r="U97" s="9">
        <v>105.7</v>
      </c>
      <c r="W97" s="26" t="s">
        <v>13</v>
      </c>
      <c r="X97" s="26" t="s">
        <v>123</v>
      </c>
      <c r="Y97" s="26" t="s">
        <v>91</v>
      </c>
      <c r="Z97" s="206">
        <f t="shared" si="50"/>
        <v>-4.7999999999999972</v>
      </c>
      <c r="AA97" s="206">
        <f t="shared" si="51"/>
        <v>0</v>
      </c>
      <c r="AB97" s="207">
        <f t="shared" si="52"/>
        <v>-4.7999999999999972</v>
      </c>
      <c r="AD97" s="210">
        <f t="shared" si="54"/>
        <v>-4.3438914027149299E-2</v>
      </c>
      <c r="AE97" s="9">
        <v>105.7</v>
      </c>
      <c r="AF97" s="9">
        <v>110.5</v>
      </c>
    </row>
    <row r="98" spans="2:32">
      <c r="B98" s="26" t="s">
        <v>34</v>
      </c>
      <c r="C98" s="26" t="s">
        <v>123</v>
      </c>
      <c r="D98" s="26" t="s">
        <v>91</v>
      </c>
      <c r="E98" s="206">
        <f t="shared" si="42"/>
        <v>0</v>
      </c>
      <c r="F98" s="206">
        <f t="shared" si="43"/>
        <v>0</v>
      </c>
      <c r="G98" s="207">
        <f t="shared" si="87"/>
        <v>0</v>
      </c>
      <c r="I98" s="210">
        <f t="shared" si="45"/>
        <v>0</v>
      </c>
      <c r="J98" s="34">
        <f t="shared" si="46"/>
        <v>20</v>
      </c>
      <c r="M98" s="26" t="s">
        <v>34</v>
      </c>
      <c r="N98" s="26" t="s">
        <v>123</v>
      </c>
      <c r="O98" s="26" t="s">
        <v>91</v>
      </c>
      <c r="P98" s="206">
        <f t="shared" ref="P98:Q98" si="92">P50-Z50</f>
        <v>5</v>
      </c>
      <c r="Q98" s="206">
        <f t="shared" si="92"/>
        <v>0</v>
      </c>
      <c r="R98" s="207">
        <f t="shared" si="89"/>
        <v>5</v>
      </c>
      <c r="T98" s="274">
        <f t="shared" si="49"/>
        <v>0.33333333333333331</v>
      </c>
      <c r="U98" s="9">
        <v>15</v>
      </c>
      <c r="W98" s="26" t="s">
        <v>34</v>
      </c>
      <c r="X98" s="26" t="s">
        <v>123</v>
      </c>
      <c r="Y98" s="26" t="s">
        <v>91</v>
      </c>
      <c r="Z98" s="206">
        <f t="shared" si="50"/>
        <v>0</v>
      </c>
      <c r="AA98" s="206">
        <f t="shared" si="51"/>
        <v>0</v>
      </c>
      <c r="AB98" s="207">
        <f t="shared" si="52"/>
        <v>0</v>
      </c>
      <c r="AD98" s="210">
        <f t="shared" si="54"/>
        <v>0</v>
      </c>
      <c r="AE98" s="9">
        <v>15</v>
      </c>
      <c r="AF98" s="9">
        <v>15</v>
      </c>
    </row>
    <row r="99" spans="2:32">
      <c r="B99" s="26" t="s">
        <v>207</v>
      </c>
      <c r="C99" s="26"/>
      <c r="D99" s="26"/>
      <c r="E99" s="206">
        <f t="shared" si="42"/>
        <v>0</v>
      </c>
      <c r="F99" s="206">
        <f t="shared" si="43"/>
        <v>0</v>
      </c>
      <c r="G99" s="207">
        <f t="shared" si="87"/>
        <v>0</v>
      </c>
      <c r="I99" s="210"/>
      <c r="J99" s="34">
        <f t="shared" si="46"/>
        <v>0</v>
      </c>
      <c r="M99" s="26" t="s">
        <v>207</v>
      </c>
      <c r="N99" s="26"/>
      <c r="O99" s="26"/>
      <c r="P99" s="206">
        <f t="shared" ref="P99:Q99" si="93">P51-Z51</f>
        <v>0</v>
      </c>
      <c r="Q99" s="206">
        <f t="shared" si="93"/>
        <v>0</v>
      </c>
      <c r="R99" s="207">
        <f t="shared" si="89"/>
        <v>0</v>
      </c>
      <c r="T99" s="210"/>
      <c r="W99" s="26" t="s">
        <v>207</v>
      </c>
      <c r="X99" s="26"/>
      <c r="Y99" s="26"/>
      <c r="Z99" s="206">
        <f t="shared" si="50"/>
        <v>0</v>
      </c>
      <c r="AA99" s="206">
        <f t="shared" si="51"/>
        <v>0</v>
      </c>
      <c r="AB99" s="207">
        <f t="shared" si="52"/>
        <v>0</v>
      </c>
      <c r="AD99" s="210"/>
    </row>
    <row r="100" spans="2:32">
      <c r="B100" s="26" t="s">
        <v>18</v>
      </c>
      <c r="C100" s="26" t="s">
        <v>119</v>
      </c>
      <c r="D100" s="26" t="s">
        <v>91</v>
      </c>
      <c r="E100" s="206">
        <f t="shared" si="42"/>
        <v>0</v>
      </c>
      <c r="F100" s="206">
        <f t="shared" si="43"/>
        <v>0</v>
      </c>
      <c r="G100" s="207">
        <f t="shared" si="87"/>
        <v>0</v>
      </c>
      <c r="I100" s="210">
        <f t="shared" si="45"/>
        <v>0</v>
      </c>
      <c r="J100" s="34">
        <f t="shared" si="46"/>
        <v>20</v>
      </c>
      <c r="M100" s="26" t="s">
        <v>18</v>
      </c>
      <c r="N100" s="26" t="s">
        <v>119</v>
      </c>
      <c r="O100" s="26" t="s">
        <v>91</v>
      </c>
      <c r="P100" s="206">
        <f t="shared" ref="P100:Q100" si="94">P52-Z52</f>
        <v>0</v>
      </c>
      <c r="Q100" s="206">
        <f t="shared" si="94"/>
        <v>0</v>
      </c>
      <c r="R100" s="207">
        <f t="shared" si="89"/>
        <v>0</v>
      </c>
      <c r="T100" s="210">
        <f t="shared" si="49"/>
        <v>0</v>
      </c>
      <c r="U100" s="9">
        <v>20</v>
      </c>
      <c r="W100" s="154" t="s">
        <v>18</v>
      </c>
      <c r="X100" s="26" t="s">
        <v>119</v>
      </c>
      <c r="Y100" s="26" t="s">
        <v>91</v>
      </c>
      <c r="Z100" s="206">
        <f t="shared" si="50"/>
        <v>0</v>
      </c>
      <c r="AA100" s="206">
        <f t="shared" si="51"/>
        <v>0</v>
      </c>
      <c r="AB100" s="207">
        <f t="shared" si="52"/>
        <v>0</v>
      </c>
      <c r="AD100" s="210">
        <f t="shared" si="54"/>
        <v>0</v>
      </c>
      <c r="AE100" s="9">
        <v>20</v>
      </c>
      <c r="AF100" s="9">
        <v>20</v>
      </c>
    </row>
    <row r="101" spans="2:32">
      <c r="B101" s="26" t="s">
        <v>67</v>
      </c>
      <c r="C101" s="26" t="s">
        <v>119</v>
      </c>
      <c r="D101" s="26" t="s">
        <v>91</v>
      </c>
      <c r="E101" s="206">
        <f t="shared" si="42"/>
        <v>0</v>
      </c>
      <c r="F101" s="206">
        <f t="shared" si="43"/>
        <v>1</v>
      </c>
      <c r="G101" s="207">
        <f t="shared" si="87"/>
        <v>1</v>
      </c>
      <c r="I101" s="210">
        <f t="shared" si="45"/>
        <v>6.25E-2</v>
      </c>
      <c r="J101" s="34">
        <f t="shared" si="46"/>
        <v>16</v>
      </c>
      <c r="M101" s="26" t="s">
        <v>67</v>
      </c>
      <c r="N101" s="26" t="s">
        <v>119</v>
      </c>
      <c r="O101" s="26" t="s">
        <v>91</v>
      </c>
      <c r="P101" s="206">
        <f t="shared" ref="P101:Q101" si="95">P53-Z53</f>
        <v>0</v>
      </c>
      <c r="Q101" s="206">
        <f t="shared" si="95"/>
        <v>1</v>
      </c>
      <c r="R101" s="207">
        <f t="shared" si="89"/>
        <v>1</v>
      </c>
      <c r="T101" s="210">
        <f t="shared" si="49"/>
        <v>6.6666666666666666E-2</v>
      </c>
      <c r="U101" s="9">
        <v>15</v>
      </c>
      <c r="W101" s="26" t="s">
        <v>67</v>
      </c>
      <c r="X101" s="26" t="s">
        <v>119</v>
      </c>
      <c r="Y101" s="26" t="s">
        <v>91</v>
      </c>
      <c r="Z101" s="206">
        <f t="shared" si="50"/>
        <v>0</v>
      </c>
      <c r="AA101" s="206">
        <f t="shared" si="51"/>
        <v>0</v>
      </c>
      <c r="AB101" s="207">
        <f t="shared" si="52"/>
        <v>0</v>
      </c>
      <c r="AD101" s="210">
        <f t="shared" si="54"/>
        <v>0</v>
      </c>
      <c r="AE101" s="9">
        <v>15</v>
      </c>
      <c r="AF101" s="9">
        <v>15</v>
      </c>
    </row>
    <row r="102" spans="2:32">
      <c r="B102" s="26" t="s">
        <v>5</v>
      </c>
      <c r="C102" s="26" t="s">
        <v>121</v>
      </c>
      <c r="D102" s="131" t="s">
        <v>91</v>
      </c>
      <c r="E102" s="206">
        <f t="shared" si="42"/>
        <v>9</v>
      </c>
      <c r="F102" s="206">
        <f t="shared" si="43"/>
        <v>0</v>
      </c>
      <c r="G102" s="207">
        <f t="shared" si="87"/>
        <v>9</v>
      </c>
      <c r="I102" s="210">
        <f t="shared" si="45"/>
        <v>0.15</v>
      </c>
      <c r="J102" s="34">
        <f t="shared" si="46"/>
        <v>60</v>
      </c>
      <c r="M102" s="26" t="s">
        <v>5</v>
      </c>
      <c r="N102" s="26" t="s">
        <v>121</v>
      </c>
      <c r="O102" s="131" t="s">
        <v>91</v>
      </c>
      <c r="P102" s="206">
        <f t="shared" ref="P102:Q102" si="96">P54-Z54</f>
        <v>0</v>
      </c>
      <c r="Q102" s="206">
        <f t="shared" si="96"/>
        <v>0</v>
      </c>
      <c r="R102" s="207">
        <f t="shared" si="89"/>
        <v>0</v>
      </c>
      <c r="T102" s="210">
        <f t="shared" si="49"/>
        <v>0</v>
      </c>
      <c r="U102" s="9">
        <v>60</v>
      </c>
      <c r="W102" s="131" t="s">
        <v>5</v>
      </c>
      <c r="X102" s="26" t="s">
        <v>121</v>
      </c>
      <c r="Y102" s="131" t="s">
        <v>91</v>
      </c>
      <c r="Z102" s="206">
        <f t="shared" si="50"/>
        <v>15</v>
      </c>
      <c r="AA102" s="206">
        <f t="shared" si="51"/>
        <v>-15</v>
      </c>
      <c r="AB102" s="207">
        <f t="shared" si="52"/>
        <v>0</v>
      </c>
      <c r="AD102" s="210">
        <f t="shared" si="54"/>
        <v>0</v>
      </c>
      <c r="AE102" s="9">
        <v>60</v>
      </c>
      <c r="AF102" s="9">
        <v>60</v>
      </c>
    </row>
    <row r="103" spans="2:32">
      <c r="B103" s="26" t="s">
        <v>28</v>
      </c>
      <c r="C103" s="26" t="s">
        <v>123</v>
      </c>
      <c r="D103" s="29" t="s">
        <v>91</v>
      </c>
      <c r="E103" s="206"/>
      <c r="F103" s="206"/>
      <c r="G103" s="207"/>
      <c r="I103" s="210">
        <f t="shared" si="45"/>
        <v>0</v>
      </c>
      <c r="J103" s="34">
        <f t="shared" si="46"/>
        <v>154</v>
      </c>
      <c r="M103" s="26" t="s">
        <v>28</v>
      </c>
      <c r="N103" s="26" t="s">
        <v>123</v>
      </c>
      <c r="O103" s="29" t="s">
        <v>91</v>
      </c>
      <c r="P103" s="206">
        <f t="shared" ref="P103:Q103" si="97">P55-Z55</f>
        <v>3</v>
      </c>
      <c r="Q103" s="206">
        <f t="shared" si="97"/>
        <v>0</v>
      </c>
      <c r="R103" s="207">
        <f t="shared" si="89"/>
        <v>3</v>
      </c>
      <c r="T103" s="210">
        <f t="shared" si="49"/>
        <v>1.9867549668874173E-2</v>
      </c>
      <c r="U103" s="9">
        <v>151</v>
      </c>
      <c r="W103" s="29" t="s">
        <v>28</v>
      </c>
      <c r="X103" s="26" t="s">
        <v>123</v>
      </c>
      <c r="Y103" s="29" t="s">
        <v>91</v>
      </c>
      <c r="Z103" s="206">
        <f t="shared" si="50"/>
        <v>4</v>
      </c>
      <c r="AA103" s="206">
        <f t="shared" si="51"/>
        <v>-2</v>
      </c>
      <c r="AB103" s="207">
        <f t="shared" si="52"/>
        <v>2</v>
      </c>
      <c r="AD103" s="210">
        <f t="shared" si="54"/>
        <v>1.3422818791946308E-2</v>
      </c>
      <c r="AE103" s="9">
        <v>151</v>
      </c>
      <c r="AF103" s="9">
        <v>149</v>
      </c>
    </row>
    <row r="104" spans="2:32">
      <c r="B104" s="26" t="s">
        <v>9</v>
      </c>
      <c r="C104" s="26" t="s">
        <v>123</v>
      </c>
      <c r="D104" s="29" t="s">
        <v>91</v>
      </c>
      <c r="E104" s="206">
        <f t="shared" si="42"/>
        <v>7</v>
      </c>
      <c r="F104" s="206">
        <f t="shared" si="43"/>
        <v>0</v>
      </c>
      <c r="G104" s="207">
        <f t="shared" si="87"/>
        <v>7</v>
      </c>
      <c r="I104" s="210">
        <f t="shared" si="45"/>
        <v>6.7961165048543687E-2</v>
      </c>
      <c r="J104" s="34">
        <f t="shared" si="46"/>
        <v>103</v>
      </c>
      <c r="M104" s="26" t="s">
        <v>9</v>
      </c>
      <c r="N104" s="26" t="s">
        <v>123</v>
      </c>
      <c r="O104" s="29" t="s">
        <v>91</v>
      </c>
      <c r="P104" s="206">
        <f t="shared" ref="P104:Q104" si="98">P56-Z56</f>
        <v>7.5999999999999943</v>
      </c>
      <c r="Q104" s="206">
        <f t="shared" si="98"/>
        <v>0</v>
      </c>
      <c r="R104" s="207">
        <f t="shared" si="89"/>
        <v>7.5999999999999943</v>
      </c>
      <c r="T104" s="210">
        <f t="shared" si="49"/>
        <v>7.9664570230607898E-2</v>
      </c>
      <c r="U104" s="9">
        <v>95.4</v>
      </c>
      <c r="W104" s="29" t="s">
        <v>9</v>
      </c>
      <c r="X104" s="26" t="s">
        <v>123</v>
      </c>
      <c r="Y104" s="29" t="s">
        <v>91</v>
      </c>
      <c r="Z104" s="206">
        <f t="shared" si="50"/>
        <v>-1.5499999999999972</v>
      </c>
      <c r="AA104" s="206">
        <f t="shared" si="51"/>
        <v>0</v>
      </c>
      <c r="AB104" s="207">
        <f t="shared" si="52"/>
        <v>-1.5499999999999972</v>
      </c>
      <c r="AD104" s="210">
        <f t="shared" si="54"/>
        <v>-1.5987622485817404E-2</v>
      </c>
      <c r="AE104" s="9">
        <v>95.4</v>
      </c>
      <c r="AF104" s="9">
        <v>96.95</v>
      </c>
    </row>
    <row r="105" spans="2:32">
      <c r="B105" s="26" t="s">
        <v>14</v>
      </c>
      <c r="C105" s="26" t="s">
        <v>122</v>
      </c>
      <c r="D105" s="29" t="s">
        <v>91</v>
      </c>
      <c r="E105" s="206">
        <f t="shared" si="42"/>
        <v>-1</v>
      </c>
      <c r="F105" s="206">
        <f t="shared" si="43"/>
        <v>6</v>
      </c>
      <c r="G105" s="207">
        <f t="shared" si="87"/>
        <v>5</v>
      </c>
      <c r="I105" s="300">
        <f t="shared" si="45"/>
        <v>0.26315789473684209</v>
      </c>
      <c r="J105" s="34">
        <f t="shared" si="46"/>
        <v>19</v>
      </c>
      <c r="M105" s="26" t="s">
        <v>14</v>
      </c>
      <c r="N105" s="26" t="s">
        <v>122</v>
      </c>
      <c r="O105" s="29" t="s">
        <v>91</v>
      </c>
      <c r="P105" s="206">
        <f t="shared" ref="P105:Q105" si="99">P57-Z57</f>
        <v>3</v>
      </c>
      <c r="Q105" s="206">
        <f t="shared" si="99"/>
        <v>2</v>
      </c>
      <c r="R105" s="207">
        <f t="shared" si="89"/>
        <v>5</v>
      </c>
      <c r="T105" s="274">
        <f t="shared" si="49"/>
        <v>0.35714285714285715</v>
      </c>
      <c r="U105" s="9">
        <v>14</v>
      </c>
      <c r="W105" s="29" t="s">
        <v>14</v>
      </c>
      <c r="X105" s="26" t="s">
        <v>122</v>
      </c>
      <c r="Y105" s="29" t="s">
        <v>91</v>
      </c>
      <c r="Z105" s="206">
        <f t="shared" si="50"/>
        <v>0</v>
      </c>
      <c r="AA105" s="206">
        <f t="shared" si="51"/>
        <v>0</v>
      </c>
      <c r="AB105" s="207">
        <f t="shared" si="52"/>
        <v>0</v>
      </c>
      <c r="AD105" s="210">
        <f t="shared" si="54"/>
        <v>0</v>
      </c>
      <c r="AE105" s="9">
        <v>14</v>
      </c>
      <c r="AF105" s="9">
        <v>14</v>
      </c>
    </row>
    <row r="106" spans="2:32">
      <c r="B106" s="26" t="s">
        <v>27</v>
      </c>
      <c r="C106" s="26" t="s">
        <v>121</v>
      </c>
      <c r="D106" s="29" t="s">
        <v>91</v>
      </c>
      <c r="E106" s="206">
        <f t="shared" si="42"/>
        <v>0</v>
      </c>
      <c r="F106" s="206">
        <f t="shared" si="43"/>
        <v>0</v>
      </c>
      <c r="G106" s="207"/>
      <c r="I106" s="210"/>
      <c r="J106" s="34">
        <f t="shared" si="46"/>
        <v>0</v>
      </c>
      <c r="M106" s="26" t="s">
        <v>27</v>
      </c>
      <c r="N106" s="26" t="s">
        <v>121</v>
      </c>
      <c r="O106" s="29" t="s">
        <v>91</v>
      </c>
      <c r="P106" s="206">
        <f t="shared" ref="P106:Q106" si="100">P58-Z58</f>
        <v>0</v>
      </c>
      <c r="Q106" s="206">
        <f t="shared" si="100"/>
        <v>0</v>
      </c>
      <c r="R106" s="207"/>
      <c r="T106" s="210"/>
      <c r="U106" s="9">
        <v>0</v>
      </c>
      <c r="W106" s="29" t="s">
        <v>27</v>
      </c>
      <c r="X106" s="26" t="s">
        <v>121</v>
      </c>
      <c r="Y106" s="29" t="s">
        <v>91</v>
      </c>
      <c r="Z106" s="206"/>
      <c r="AA106" s="206"/>
      <c r="AB106" s="207"/>
      <c r="AD106" s="210">
        <f t="shared" si="54"/>
        <v>0</v>
      </c>
      <c r="AE106" s="9">
        <v>0</v>
      </c>
      <c r="AF106" s="9">
        <v>60</v>
      </c>
    </row>
    <row r="107" spans="2:32">
      <c r="B107" s="26" t="s">
        <v>81</v>
      </c>
      <c r="C107" s="26"/>
      <c r="D107" s="29"/>
      <c r="E107" s="206">
        <f t="shared" si="42"/>
        <v>0</v>
      </c>
      <c r="F107" s="206">
        <f t="shared" si="43"/>
        <v>0</v>
      </c>
      <c r="G107" s="207">
        <f t="shared" ref="G107:G108" si="101">SUM(E107:F107)</f>
        <v>0</v>
      </c>
      <c r="I107" s="210"/>
      <c r="J107" s="34">
        <f t="shared" si="46"/>
        <v>0</v>
      </c>
      <c r="M107" s="26" t="s">
        <v>81</v>
      </c>
      <c r="N107" s="26"/>
      <c r="O107" s="29"/>
      <c r="P107" s="206">
        <f t="shared" ref="P107:Q107" si="102">P59-Z59</f>
        <v>0</v>
      </c>
      <c r="Q107" s="206">
        <f t="shared" si="102"/>
        <v>0</v>
      </c>
      <c r="R107" s="207">
        <f t="shared" ref="R107:R108" si="103">SUM(P107:Q107)</f>
        <v>0</v>
      </c>
      <c r="T107" s="210"/>
      <c r="W107" s="29" t="s">
        <v>81</v>
      </c>
      <c r="X107" s="26"/>
      <c r="Y107" s="29"/>
      <c r="Z107" s="206">
        <f t="shared" si="50"/>
        <v>0</v>
      </c>
      <c r="AA107" s="206">
        <f t="shared" si="51"/>
        <v>0</v>
      </c>
      <c r="AB107" s="207">
        <f t="shared" si="52"/>
        <v>0</v>
      </c>
      <c r="AD107" s="210"/>
    </row>
    <row r="108" spans="2:32">
      <c r="B108" s="26" t="s">
        <v>10</v>
      </c>
      <c r="C108" s="26" t="s">
        <v>119</v>
      </c>
      <c r="D108" s="29" t="s">
        <v>91</v>
      </c>
      <c r="E108" s="206">
        <f t="shared" si="42"/>
        <v>1</v>
      </c>
      <c r="F108" s="206">
        <f t="shared" si="43"/>
        <v>1</v>
      </c>
      <c r="G108" s="207">
        <f t="shared" si="101"/>
        <v>2</v>
      </c>
      <c r="I108" s="300">
        <f t="shared" si="45"/>
        <v>0.2</v>
      </c>
      <c r="J108" s="34">
        <f t="shared" si="46"/>
        <v>10</v>
      </c>
      <c r="M108" s="26" t="s">
        <v>10</v>
      </c>
      <c r="N108" s="26" t="s">
        <v>119</v>
      </c>
      <c r="O108" s="29" t="s">
        <v>91</v>
      </c>
      <c r="P108" s="206">
        <f t="shared" ref="P108:Q108" si="104">P60-Z60</f>
        <v>0</v>
      </c>
      <c r="Q108" s="206">
        <f t="shared" si="104"/>
        <v>-6</v>
      </c>
      <c r="R108" s="207">
        <f t="shared" si="103"/>
        <v>-6</v>
      </c>
      <c r="T108" s="210">
        <f t="shared" si="49"/>
        <v>-0.375</v>
      </c>
      <c r="U108" s="9">
        <v>16</v>
      </c>
      <c r="W108" s="211" t="s">
        <v>10</v>
      </c>
      <c r="X108" s="26" t="s">
        <v>119</v>
      </c>
      <c r="Y108" s="29" t="s">
        <v>91</v>
      </c>
      <c r="Z108" s="206">
        <f t="shared" si="50"/>
        <v>0</v>
      </c>
      <c r="AA108" s="206">
        <f t="shared" si="51"/>
        <v>-3</v>
      </c>
      <c r="AB108" s="207">
        <f t="shared" si="52"/>
        <v>-3</v>
      </c>
      <c r="AD108" s="210">
        <f t="shared" si="54"/>
        <v>-0.15789473684210525</v>
      </c>
      <c r="AE108" s="9">
        <v>16</v>
      </c>
      <c r="AF108" s="9">
        <v>19</v>
      </c>
    </row>
    <row r="109" spans="2:32">
      <c r="D109" s="31" t="s">
        <v>101</v>
      </c>
      <c r="E109" s="54">
        <f>SUM(E67:E108)</f>
        <v>94.259999999999991</v>
      </c>
      <c r="F109" s="54">
        <f>SUM(F67:F108)</f>
        <v>46.3</v>
      </c>
      <c r="G109" s="53">
        <f>SUM(E109:F109)</f>
        <v>140.56</v>
      </c>
      <c r="O109" s="31" t="s">
        <v>101</v>
      </c>
      <c r="P109" s="54">
        <f>SUM(P67:P108)</f>
        <v>250.20000000000002</v>
      </c>
      <c r="Q109" s="54">
        <f>SUM(Q67:Q108)</f>
        <v>60.5</v>
      </c>
      <c r="R109" s="53">
        <f>SUM(P109:Q109)</f>
        <v>310.70000000000005</v>
      </c>
      <c r="Y109" s="31" t="s">
        <v>101</v>
      </c>
      <c r="Z109" s="54">
        <f>SUM(Z67:Z108)</f>
        <v>89.3</v>
      </c>
      <c r="AA109" s="54">
        <f>SUM(AA67:AA108)</f>
        <v>11.100000000000001</v>
      </c>
      <c r="AB109" s="53">
        <f>SUM(Z109:AA109)</f>
        <v>100.4</v>
      </c>
    </row>
  </sheetData>
  <autoFilter ref="A17:BO62" xr:uid="{00000000-0001-0000-1A00-000000000000}">
    <filterColumn colId="1">
      <filters blank="1">
        <filter val="ACOnet"/>
        <filter val="AMRES"/>
        <filter val="ANA"/>
        <filter val="ARNES"/>
        <filter val="ASNET-AM"/>
        <filter val="AzScienceNet"/>
        <filter val="BASNET"/>
        <filter val="BELNET"/>
        <filter val="BREN"/>
        <filter val="CARNET"/>
        <filter val="CESNET"/>
        <filter val="CYNET"/>
        <filter val="DeIC"/>
        <filter val="DFN"/>
        <filter val="EENet"/>
        <filter val="FCCN"/>
        <filter val="Funet"/>
        <filter val="GARR"/>
        <filter val="GRENA"/>
        <filter val="GRNET S.A."/>
        <filter val="HEAnet"/>
        <filter val="IUCC"/>
        <filter val="Jisc"/>
        <filter val="KIFU (NIIF)"/>
        <filter val="LAT"/>
        <filter val="LITNET"/>
        <filter val="MARNET"/>
        <filter val="MREN"/>
        <filter val="RedIRIS"/>
        <filter val="RENAM"/>
        <filter val="RENATER"/>
        <filter val="RESTENA"/>
        <filter val="RoEduNet"/>
        <filter val="SANET"/>
        <filter val="SUNET"/>
        <filter val="SURFnet"/>
        <filter val="SWITCH"/>
        <filter val="ULAKBIM"/>
        <filter val="UNINETT"/>
        <filter val="URAN"/>
      </filters>
    </filterColumn>
  </autoFilter>
  <conditionalFormatting sqref="BM29:BN61">
    <cfRule type="cellIs" dxfId="65" priority="2" operator="greaterThan">
      <formula>0</formula>
    </cfRule>
  </conditionalFormatting>
  <conditionalFormatting sqref="BM26:BN28">
    <cfRule type="cellIs" dxfId="64" priority="1" operator="greaterThan">
      <formula>0</formula>
    </cfRule>
  </conditionalFormatting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21</vt:i4>
      </vt:variant>
    </vt:vector>
  </HeadingPairs>
  <TitlesOfParts>
    <vt:vector size="21" baseType="lpstr">
      <vt:lpstr>1. Budget</vt:lpstr>
      <vt:lpstr>Budget figure</vt:lpstr>
      <vt:lpstr>Budget individual changes</vt:lpstr>
      <vt:lpstr>Budget over GDP &amp; Capita</vt:lpstr>
      <vt:lpstr>2. Income Sources</vt:lpstr>
      <vt:lpstr>Income Sources table</vt:lpstr>
      <vt:lpstr>Total Budget Sources</vt:lpstr>
      <vt:lpstr>3. Charging mechanism</vt:lpstr>
      <vt:lpstr>4. Staff</vt:lpstr>
      <vt:lpstr>Staff - perm &amp; subc</vt:lpstr>
      <vt:lpstr>Figure 2.5</vt:lpstr>
      <vt:lpstr>Figure 2.7</vt:lpstr>
      <vt:lpstr>Staff Figure</vt:lpstr>
      <vt:lpstr>5. Staff by Function</vt:lpstr>
      <vt:lpstr>Staff Function figure</vt:lpstr>
      <vt:lpstr>6. EC Project Involvement</vt:lpstr>
      <vt:lpstr>7. EC Projects</vt:lpstr>
      <vt:lpstr>EOSC services</vt:lpstr>
      <vt:lpstr>EC project participations #</vt:lpstr>
      <vt:lpstr>Sheet1</vt:lpstr>
      <vt:lpstr>Organization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Sabrina McCollum</dc:creator>
  <cp:lastModifiedBy>Daniel Wustenberg</cp:lastModifiedBy>
  <cp:lastPrinted>2018-02-02T10:18:30Z</cp:lastPrinted>
  <dcterms:created xsi:type="dcterms:W3CDTF">2017-12-08T08:03:35Z</dcterms:created>
  <dcterms:modified xsi:type="dcterms:W3CDTF">2022-05-05T16:58:38Z</dcterms:modified>
</cp:coreProperties>
</file>